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8975" windowHeight="8640" activeTab="3"/>
  </bookViews>
  <sheets>
    <sheet name="summary October 2016" sheetId="1" r:id="rId1"/>
    <sheet name="all states summary" sheetId="2" r:id="rId2"/>
    <sheet name="April 2016" sheetId="3" r:id="rId3"/>
    <sheet name="October 2016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Titles" localSheetId="0">'summary October 2016'!$1:$3</definedName>
  </definedNames>
  <calcPr calcId="125725"/>
</workbook>
</file>

<file path=xl/calcChain.xml><?xml version="1.0" encoding="utf-8"?>
<calcChain xmlns="http://schemas.openxmlformats.org/spreadsheetml/2006/main">
  <c r="M6" i="4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5"/>
  <c r="G6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5"/>
  <c r="G6" i="3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5"/>
  <c r="F38" i="2"/>
  <c r="G38"/>
  <c r="H38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5"/>
  <c r="AQ97" i="1"/>
  <c r="AO97"/>
  <c r="AQ96"/>
  <c r="AR96" s="1"/>
  <c r="AO96"/>
  <c r="AQ95"/>
  <c r="AO95"/>
  <c r="AP46"/>
  <c r="AR46" s="1"/>
  <c r="AO46"/>
  <c r="AP47"/>
  <c r="AO47"/>
  <c r="AP48"/>
  <c r="AR48" s="1"/>
  <c r="AO48"/>
  <c r="AO130"/>
  <c r="AO131"/>
  <c r="AR131" s="1"/>
  <c r="AO132"/>
  <c r="AP124"/>
  <c r="AR124" s="1"/>
  <c r="AO124"/>
  <c r="AP125"/>
  <c r="AR125" s="1"/>
  <c r="AO125"/>
  <c r="AP126"/>
  <c r="AR126" s="1"/>
  <c r="AO126"/>
  <c r="AP78"/>
  <c r="AR78" s="1"/>
  <c r="AO78"/>
  <c r="AP79"/>
  <c r="AO79"/>
  <c r="AO80"/>
  <c r="AP80"/>
  <c r="AO99"/>
  <c r="AR99" s="1"/>
  <c r="AO100"/>
  <c r="AR100" s="1"/>
  <c r="AO101"/>
  <c r="AO66"/>
  <c r="AO67"/>
  <c r="AR67" s="1"/>
  <c r="AO68"/>
  <c r="AO58"/>
  <c r="AR58" s="1"/>
  <c r="AO59"/>
  <c r="AO60"/>
  <c r="AO25"/>
  <c r="AR25" s="1"/>
  <c r="AO26"/>
  <c r="AR26" s="1"/>
  <c r="AO27"/>
  <c r="AO119"/>
  <c r="AR119" s="1"/>
  <c r="AO120"/>
  <c r="AO121"/>
  <c r="AP135"/>
  <c r="AR135" s="1"/>
  <c r="AO135"/>
  <c r="AP136"/>
  <c r="AR136" s="1"/>
  <c r="AO136"/>
  <c r="AP137"/>
  <c r="AR137" s="1"/>
  <c r="AO137"/>
  <c r="AQ91"/>
  <c r="AP91"/>
  <c r="AO91"/>
  <c r="AQ92"/>
  <c r="AP92"/>
  <c r="AO92"/>
  <c r="AQ93"/>
  <c r="AP93"/>
  <c r="AO93"/>
  <c r="AP37"/>
  <c r="AR37" s="1"/>
  <c r="AO37"/>
  <c r="AP38"/>
  <c r="AR38" s="1"/>
  <c r="AO38"/>
  <c r="AP39"/>
  <c r="AO39"/>
  <c r="AP29"/>
  <c r="AR29" s="1"/>
  <c r="AR139" s="1"/>
  <c r="AS139" s="1"/>
  <c r="AO29"/>
  <c r="AP30"/>
  <c r="AR30" s="1"/>
  <c r="AO30"/>
  <c r="AP31"/>
  <c r="AR31" s="1"/>
  <c r="AO31"/>
  <c r="AO17"/>
  <c r="AO18"/>
  <c r="AO19"/>
  <c r="AO54"/>
  <c r="AO55"/>
  <c r="AR55" s="1"/>
  <c r="AO56"/>
  <c r="AR56" s="1"/>
  <c r="AO50"/>
  <c r="AO51"/>
  <c r="AR51" s="1"/>
  <c r="AO52"/>
  <c r="AP9"/>
  <c r="AR9" s="1"/>
  <c r="AO9"/>
  <c r="AP10"/>
  <c r="AO10"/>
  <c r="AP11"/>
  <c r="AR11" s="1"/>
  <c r="AO11"/>
  <c r="AO74"/>
  <c r="AO75"/>
  <c r="AO76"/>
  <c r="AR76" s="1"/>
  <c r="AP33"/>
  <c r="AO33"/>
  <c r="AP34"/>
  <c r="AO34"/>
  <c r="AP35"/>
  <c r="AO35"/>
  <c r="AL35"/>
  <c r="AN35" s="1"/>
  <c r="AL34"/>
  <c r="AL33"/>
  <c r="AK33"/>
  <c r="AK34"/>
  <c r="AK35"/>
  <c r="AO114"/>
  <c r="AR114" s="1"/>
  <c r="AO115"/>
  <c r="AO116"/>
  <c r="AO62"/>
  <c r="AR62" s="1"/>
  <c r="AO63"/>
  <c r="AR63" s="1"/>
  <c r="AO64"/>
  <c r="AO5"/>
  <c r="AO6"/>
  <c r="AO7"/>
  <c r="AO13"/>
  <c r="AO14"/>
  <c r="AR14" s="1"/>
  <c r="AO15"/>
  <c r="AO21"/>
  <c r="AO22"/>
  <c r="AR22" s="1"/>
  <c r="AO23"/>
  <c r="AO82"/>
  <c r="AO83"/>
  <c r="AR83" s="1"/>
  <c r="AO84"/>
  <c r="AR84" s="1"/>
  <c r="AP109"/>
  <c r="AO109"/>
  <c r="AP110"/>
  <c r="AR110" s="1"/>
  <c r="AO110"/>
  <c r="AP111"/>
  <c r="AO111"/>
  <c r="AP104"/>
  <c r="AO104"/>
  <c r="AR104" s="1"/>
  <c r="AP105"/>
  <c r="AR105" s="1"/>
  <c r="AO105"/>
  <c r="AP106"/>
  <c r="AO106"/>
  <c r="AR132"/>
  <c r="AR130"/>
  <c r="AR123"/>
  <c r="AR122"/>
  <c r="AR121"/>
  <c r="AR120"/>
  <c r="AR118"/>
  <c r="AR117"/>
  <c r="AR116"/>
  <c r="AR115"/>
  <c r="AR113"/>
  <c r="AR112"/>
  <c r="AR108"/>
  <c r="AR107"/>
  <c r="AR106"/>
  <c r="AR103"/>
  <c r="AR102"/>
  <c r="AR101"/>
  <c r="AR98"/>
  <c r="AR94"/>
  <c r="AR90"/>
  <c r="AR89"/>
  <c r="AR88"/>
  <c r="AR87"/>
  <c r="AR86"/>
  <c r="AR85"/>
  <c r="AR82"/>
  <c r="AR81"/>
  <c r="AR77"/>
  <c r="AR75"/>
  <c r="AR74"/>
  <c r="AR73"/>
  <c r="AR72"/>
  <c r="AR71"/>
  <c r="AR70"/>
  <c r="AR69"/>
  <c r="AR68"/>
  <c r="AR66"/>
  <c r="AR65"/>
  <c r="AR64"/>
  <c r="AR61"/>
  <c r="AR60"/>
  <c r="AR59"/>
  <c r="AR57"/>
  <c r="AR54"/>
  <c r="AR53"/>
  <c r="AR52"/>
  <c r="AR50"/>
  <c r="AR49"/>
  <c r="AR45"/>
  <c r="AR43"/>
  <c r="AR42"/>
  <c r="AR41"/>
  <c r="AR40"/>
  <c r="AR39"/>
  <c r="AR36"/>
  <c r="AR32"/>
  <c r="AR28"/>
  <c r="AR27"/>
  <c r="AR24"/>
  <c r="AR23"/>
  <c r="AR21"/>
  <c r="AR20"/>
  <c r="AR19"/>
  <c r="AR18"/>
  <c r="AR17"/>
  <c r="AR16"/>
  <c r="AR15"/>
  <c r="AR13"/>
  <c r="AR12"/>
  <c r="AR7"/>
  <c r="AR141" s="1"/>
  <c r="AS141" s="1"/>
  <c r="AR6"/>
  <c r="AR5"/>
  <c r="AM95"/>
  <c r="AK95"/>
  <c r="AN95" s="1"/>
  <c r="AM96"/>
  <c r="AN96" s="1"/>
  <c r="AK96"/>
  <c r="AM97"/>
  <c r="AN97" s="1"/>
  <c r="AK97"/>
  <c r="AL46"/>
  <c r="AN46" s="1"/>
  <c r="AL47"/>
  <c r="AL48"/>
  <c r="AN48" s="1"/>
  <c r="AK46"/>
  <c r="AK47"/>
  <c r="AN47" s="1"/>
  <c r="AK48"/>
  <c r="AK130"/>
  <c r="AK131"/>
  <c r="AN131" s="1"/>
  <c r="AK132"/>
  <c r="AN132" s="1"/>
  <c r="AK126"/>
  <c r="AN126" s="1"/>
  <c r="AK125"/>
  <c r="AN125" s="1"/>
  <c r="AK124"/>
  <c r="AN124" s="1"/>
  <c r="AK78"/>
  <c r="AN78" s="1"/>
  <c r="AK79"/>
  <c r="AK80"/>
  <c r="AN80" s="1"/>
  <c r="AK99"/>
  <c r="AK100"/>
  <c r="AN100" s="1"/>
  <c r="AK101"/>
  <c r="AN101" s="1"/>
  <c r="AK66"/>
  <c r="AN66" s="1"/>
  <c r="AK67"/>
  <c r="AN67" s="1"/>
  <c r="AK68"/>
  <c r="AN68" s="1"/>
  <c r="AK58"/>
  <c r="AK59"/>
  <c r="AN59" s="1"/>
  <c r="AK60"/>
  <c r="AK25"/>
  <c r="AK26"/>
  <c r="AK27"/>
  <c r="AN27" s="1"/>
  <c r="AK119"/>
  <c r="AK120"/>
  <c r="AN120" s="1"/>
  <c r="AK121"/>
  <c r="AL135"/>
  <c r="AK135"/>
  <c r="AL136"/>
  <c r="AN136" s="1"/>
  <c r="AK136"/>
  <c r="AL137"/>
  <c r="AN137" s="1"/>
  <c r="AK137"/>
  <c r="AM91"/>
  <c r="AL91"/>
  <c r="AK91"/>
  <c r="AM92"/>
  <c r="AL92"/>
  <c r="AK92"/>
  <c r="AM93"/>
  <c r="AL93"/>
  <c r="AK93"/>
  <c r="AL37"/>
  <c r="AK37"/>
  <c r="AL38"/>
  <c r="AK38"/>
  <c r="AL39"/>
  <c r="AK39"/>
  <c r="AK72"/>
  <c r="AN72" s="1"/>
  <c r="AK71"/>
  <c r="AN71" s="1"/>
  <c r="AK70"/>
  <c r="AN70" s="1"/>
  <c r="AK17"/>
  <c r="AK18"/>
  <c r="AK19"/>
  <c r="AN19" s="1"/>
  <c r="AK54"/>
  <c r="AK55"/>
  <c r="AN55" s="1"/>
  <c r="AK56"/>
  <c r="AK50"/>
  <c r="AN50" s="1"/>
  <c r="AK51"/>
  <c r="AN51" s="1"/>
  <c r="AK52"/>
  <c r="AN52" s="1"/>
  <c r="AL9"/>
  <c r="AN9" s="1"/>
  <c r="AL10"/>
  <c r="AL11"/>
  <c r="AK9"/>
  <c r="AK10"/>
  <c r="AK11"/>
  <c r="AK74"/>
  <c r="AN74" s="1"/>
  <c r="AK75"/>
  <c r="AN75" s="1"/>
  <c r="AK76"/>
  <c r="AN76" s="1"/>
  <c r="AL114"/>
  <c r="AK114"/>
  <c r="AL115"/>
  <c r="AK115"/>
  <c r="AL116"/>
  <c r="AK116"/>
  <c r="AK62"/>
  <c r="AN62" s="1"/>
  <c r="AK63"/>
  <c r="AK64"/>
  <c r="AN64" s="1"/>
  <c r="AL7"/>
  <c r="AK7"/>
  <c r="AL6"/>
  <c r="AK6"/>
  <c r="AL5"/>
  <c r="AK5"/>
  <c r="AK13"/>
  <c r="AK14"/>
  <c r="AN14" s="1"/>
  <c r="AK15"/>
  <c r="AK21"/>
  <c r="AN21" s="1"/>
  <c r="AK22"/>
  <c r="AN22" s="1"/>
  <c r="AK23"/>
  <c r="AN23" s="1"/>
  <c r="AL82"/>
  <c r="AL83"/>
  <c r="AN83" s="1"/>
  <c r="AL84"/>
  <c r="AK84"/>
  <c r="AK83"/>
  <c r="AK82"/>
  <c r="AN82" s="1"/>
  <c r="AL111"/>
  <c r="AL110"/>
  <c r="AL109"/>
  <c r="AK111"/>
  <c r="AK110"/>
  <c r="AK109"/>
  <c r="AL104"/>
  <c r="AL105"/>
  <c r="AL106"/>
  <c r="AN106" s="1"/>
  <c r="AK106"/>
  <c r="AK105"/>
  <c r="AK104"/>
  <c r="AN130"/>
  <c r="AN123"/>
  <c r="AN122"/>
  <c r="AN121"/>
  <c r="AN119"/>
  <c r="AN118"/>
  <c r="AN117"/>
  <c r="AN113"/>
  <c r="AN112"/>
  <c r="AN109"/>
  <c r="AN108"/>
  <c r="AN107"/>
  <c r="AN105"/>
  <c r="AN104"/>
  <c r="AN103"/>
  <c r="AN102"/>
  <c r="AN99"/>
  <c r="AN98"/>
  <c r="AN94"/>
  <c r="AN90"/>
  <c r="AN89"/>
  <c r="AN88"/>
  <c r="AN87"/>
  <c r="AN86"/>
  <c r="AN85"/>
  <c r="AN81"/>
  <c r="AN79"/>
  <c r="AN77"/>
  <c r="AN73"/>
  <c r="AN69"/>
  <c r="AN65"/>
  <c r="AN63"/>
  <c r="AN61"/>
  <c r="AN60"/>
  <c r="AN58"/>
  <c r="AN57"/>
  <c r="AN56"/>
  <c r="AN54"/>
  <c r="AN53"/>
  <c r="AN49"/>
  <c r="AN45"/>
  <c r="AN43"/>
  <c r="AN42"/>
  <c r="AN41"/>
  <c r="AN40"/>
  <c r="AN36"/>
  <c r="AN32"/>
  <c r="AN31"/>
  <c r="AN30"/>
  <c r="AN29"/>
  <c r="AN28"/>
  <c r="AN26"/>
  <c r="AN25"/>
  <c r="AN24"/>
  <c r="AN20"/>
  <c r="AN18"/>
  <c r="AN17"/>
  <c r="AN16"/>
  <c r="AN15"/>
  <c r="AN13"/>
  <c r="AN12"/>
  <c r="AN11"/>
  <c r="AG9"/>
  <c r="AG10"/>
  <c r="AG11"/>
  <c r="AI13"/>
  <c r="AG13"/>
  <c r="AI14"/>
  <c r="AG14"/>
  <c r="AI15"/>
  <c r="AG15"/>
  <c r="AH126"/>
  <c r="AG126"/>
  <c r="AH125"/>
  <c r="AG125"/>
  <c r="AH124"/>
  <c r="AG124"/>
  <c r="AG114"/>
  <c r="AG115"/>
  <c r="AH114"/>
  <c r="AH115"/>
  <c r="AH116"/>
  <c r="AG116"/>
  <c r="AJ116" s="1"/>
  <c r="AG101"/>
  <c r="AG100"/>
  <c r="AG99"/>
  <c r="AI93"/>
  <c r="AH93"/>
  <c r="AG93"/>
  <c r="AI92"/>
  <c r="AH92"/>
  <c r="AG92"/>
  <c r="AI91"/>
  <c r="AH91"/>
  <c r="AG91"/>
  <c r="AH84"/>
  <c r="AG84"/>
  <c r="AH83"/>
  <c r="AG83"/>
  <c r="AH82"/>
  <c r="AG82"/>
  <c r="AH78"/>
  <c r="AG78"/>
  <c r="AH79"/>
  <c r="AG79"/>
  <c r="AH80"/>
  <c r="AG80"/>
  <c r="AI70"/>
  <c r="AH70"/>
  <c r="AG70"/>
  <c r="AI71"/>
  <c r="AH71"/>
  <c r="AG71"/>
  <c r="AI72"/>
  <c r="AH72"/>
  <c r="AG72"/>
  <c r="AG66"/>
  <c r="AG67"/>
  <c r="AG68"/>
  <c r="AG63"/>
  <c r="AG62"/>
  <c r="AG58"/>
  <c r="AG59"/>
  <c r="AG60"/>
  <c r="AG50"/>
  <c r="AG51"/>
  <c r="AG52"/>
  <c r="AH41"/>
  <c r="AG41"/>
  <c r="AH42"/>
  <c r="AG42"/>
  <c r="AH43"/>
  <c r="AG43"/>
  <c r="AH37"/>
  <c r="AG37"/>
  <c r="AH38"/>
  <c r="AG38"/>
  <c r="AH39"/>
  <c r="AG39"/>
  <c r="AG33"/>
  <c r="AG34"/>
  <c r="AG35"/>
  <c r="AH29"/>
  <c r="AG29"/>
  <c r="AH30"/>
  <c r="AG30"/>
  <c r="AH31"/>
  <c r="AG31"/>
  <c r="AG25"/>
  <c r="AG26"/>
  <c r="AG27"/>
  <c r="AG17"/>
  <c r="AG18"/>
  <c r="AG19"/>
  <c r="AH5"/>
  <c r="AG5"/>
  <c r="AH6"/>
  <c r="AG6"/>
  <c r="AH7"/>
  <c r="AG7"/>
  <c r="AG76"/>
  <c r="AH130"/>
  <c r="AH131"/>
  <c r="AH132"/>
  <c r="AG135"/>
  <c r="AJ135" s="1"/>
  <c r="AG136"/>
  <c r="AJ136" s="1"/>
  <c r="AG137"/>
  <c r="AJ137" s="1"/>
  <c r="AG21"/>
  <c r="AG22"/>
  <c r="AG23"/>
  <c r="AH109"/>
  <c r="AH110"/>
  <c r="AH111"/>
  <c r="AG111"/>
  <c r="AG110"/>
  <c r="AG109"/>
  <c r="AH106"/>
  <c r="AH105"/>
  <c r="AH104"/>
  <c r="AG104"/>
  <c r="AG105"/>
  <c r="AG106"/>
  <c r="AG74"/>
  <c r="AG75"/>
  <c r="AH11"/>
  <c r="AH10"/>
  <c r="AH9"/>
  <c r="AT141" l="1"/>
  <c r="AR140"/>
  <c r="AS140" s="1"/>
  <c r="AR97"/>
  <c r="AR95"/>
  <c r="AR47"/>
  <c r="AR79"/>
  <c r="AR80"/>
  <c r="AR91"/>
  <c r="AR92"/>
  <c r="AR93"/>
  <c r="AR10"/>
  <c r="AR33"/>
  <c r="AR34"/>
  <c r="AR35"/>
  <c r="AN34"/>
  <c r="AN39"/>
  <c r="AN5"/>
  <c r="AN139" s="1"/>
  <c r="AO139" s="1"/>
  <c r="AT139" s="1"/>
  <c r="AR109"/>
  <c r="AR111"/>
  <c r="AN135"/>
  <c r="AN91"/>
  <c r="AN92"/>
  <c r="AN93"/>
  <c r="AN37"/>
  <c r="AN38"/>
  <c r="AN10"/>
  <c r="AN33"/>
  <c r="AN114"/>
  <c r="AN115"/>
  <c r="AN116"/>
  <c r="AN7"/>
  <c r="AN141" s="1"/>
  <c r="AO141" s="1"/>
  <c r="AN6"/>
  <c r="AN84"/>
  <c r="AN111"/>
  <c r="AN110"/>
  <c r="AJ21"/>
  <c r="AJ22"/>
  <c r="AJ25"/>
  <c r="AJ26"/>
  <c r="AJ27"/>
  <c r="AJ132"/>
  <c r="AJ131"/>
  <c r="AJ130"/>
  <c r="AJ126"/>
  <c r="AJ125"/>
  <c r="AJ124"/>
  <c r="AJ123"/>
  <c r="AJ122"/>
  <c r="AG121"/>
  <c r="AJ121" s="1"/>
  <c r="AG120"/>
  <c r="AJ120" s="1"/>
  <c r="AG119"/>
  <c r="AJ119" s="1"/>
  <c r="AJ118"/>
  <c r="AJ117"/>
  <c r="AJ113"/>
  <c r="AJ112"/>
  <c r="AJ111"/>
  <c r="AJ110"/>
  <c r="AJ109"/>
  <c r="AJ108"/>
  <c r="AJ107"/>
  <c r="AJ106"/>
  <c r="AJ105"/>
  <c r="AJ104"/>
  <c r="AJ103"/>
  <c r="AJ102"/>
  <c r="AJ101"/>
  <c r="AJ100"/>
  <c r="AJ99"/>
  <c r="AJ98"/>
  <c r="AI97"/>
  <c r="AJ97" s="1"/>
  <c r="AI96"/>
  <c r="AJ96" s="1"/>
  <c r="AI95"/>
  <c r="AJ95" s="1"/>
  <c r="AJ94"/>
  <c r="AJ90"/>
  <c r="AJ89"/>
  <c r="AJ88"/>
  <c r="AJ87"/>
  <c r="AJ86"/>
  <c r="AJ85"/>
  <c r="AJ84"/>
  <c r="AJ83"/>
  <c r="AJ82"/>
  <c r="AJ81"/>
  <c r="AJ77"/>
  <c r="AJ76"/>
  <c r="AJ75"/>
  <c r="AJ74"/>
  <c r="AJ73"/>
  <c r="AJ72"/>
  <c r="AJ71"/>
  <c r="AJ70"/>
  <c r="AJ69"/>
  <c r="AJ68"/>
  <c r="AJ67"/>
  <c r="AJ66"/>
  <c r="AJ65"/>
  <c r="AG64"/>
  <c r="AJ64" s="1"/>
  <c r="AJ63"/>
  <c r="AJ62"/>
  <c r="AJ61"/>
  <c r="AJ60"/>
  <c r="AJ59"/>
  <c r="AJ58"/>
  <c r="AJ57"/>
  <c r="AG56"/>
  <c r="AJ56" s="1"/>
  <c r="AG55"/>
  <c r="AJ55" s="1"/>
  <c r="AG54"/>
  <c r="AJ54" s="1"/>
  <c r="AJ53"/>
  <c r="AJ52"/>
  <c r="AJ51"/>
  <c r="AJ50"/>
  <c r="AJ49"/>
  <c r="AG48"/>
  <c r="AG47"/>
  <c r="AG46"/>
  <c r="AJ45"/>
  <c r="AJ43"/>
  <c r="AJ42"/>
  <c r="AJ41"/>
  <c r="AJ40"/>
  <c r="AJ39"/>
  <c r="AJ38"/>
  <c r="AJ37"/>
  <c r="AJ36"/>
  <c r="AJ35"/>
  <c r="AJ34"/>
  <c r="AJ33"/>
  <c r="AJ32"/>
  <c r="AJ28"/>
  <c r="AJ24"/>
  <c r="AJ23"/>
  <c r="AJ20"/>
  <c r="AJ19"/>
  <c r="AJ18"/>
  <c r="AJ17"/>
  <c r="AJ16"/>
  <c r="AJ12"/>
  <c r="AJ11"/>
  <c r="AJ10"/>
  <c r="AJ9"/>
  <c r="AJ7"/>
  <c r="AJ6"/>
  <c r="AJ5"/>
  <c r="AF132"/>
  <c r="AF131"/>
  <c r="AF130"/>
  <c r="AC119"/>
  <c r="AF119" s="1"/>
  <c r="AC120"/>
  <c r="AC121"/>
  <c r="AF121" s="1"/>
  <c r="AD114"/>
  <c r="AD115"/>
  <c r="AD116"/>
  <c r="AC114"/>
  <c r="AC115"/>
  <c r="AC116"/>
  <c r="AF116" s="1"/>
  <c r="AD111"/>
  <c r="AC109"/>
  <c r="AF109" s="1"/>
  <c r="AC110"/>
  <c r="AF110" s="1"/>
  <c r="AC111"/>
  <c r="AD106"/>
  <c r="AC104"/>
  <c r="AF104" s="1"/>
  <c r="AC105"/>
  <c r="AF105" s="1"/>
  <c r="AC106"/>
  <c r="AC99"/>
  <c r="AF99" s="1"/>
  <c r="AC100"/>
  <c r="AF100" s="1"/>
  <c r="AC101"/>
  <c r="AF101" s="1"/>
  <c r="AE95"/>
  <c r="AE96"/>
  <c r="AE97"/>
  <c r="AC95"/>
  <c r="AC96"/>
  <c r="AC97"/>
  <c r="AE91"/>
  <c r="AE92"/>
  <c r="AE93"/>
  <c r="AD91"/>
  <c r="AD92"/>
  <c r="AD93"/>
  <c r="AC91"/>
  <c r="AC92"/>
  <c r="AC93"/>
  <c r="AC82"/>
  <c r="AF82" s="1"/>
  <c r="AC83"/>
  <c r="AF83" s="1"/>
  <c r="AC84"/>
  <c r="AF84" s="1"/>
  <c r="AC78"/>
  <c r="AC79"/>
  <c r="AC80"/>
  <c r="AD78"/>
  <c r="AD79"/>
  <c r="AD80"/>
  <c r="AC74"/>
  <c r="AF74" s="1"/>
  <c r="AC75"/>
  <c r="AF75" s="1"/>
  <c r="AC76"/>
  <c r="AF76" s="1"/>
  <c r="AC66"/>
  <c r="AF66" s="1"/>
  <c r="AC67"/>
  <c r="AF67" s="1"/>
  <c r="AC68"/>
  <c r="AF68" s="1"/>
  <c r="AC63"/>
  <c r="AF63" s="1"/>
  <c r="AC62"/>
  <c r="AF62" s="1"/>
  <c r="AC64"/>
  <c r="AF64" s="1"/>
  <c r="AC58"/>
  <c r="AF58" s="1"/>
  <c r="AC59"/>
  <c r="AF59" s="1"/>
  <c r="AC60"/>
  <c r="AF60" s="1"/>
  <c r="AC54"/>
  <c r="AF54" s="1"/>
  <c r="AC55"/>
  <c r="AF55" s="1"/>
  <c r="AC56"/>
  <c r="AF56" s="1"/>
  <c r="AC50"/>
  <c r="AF50" s="1"/>
  <c r="AC51"/>
  <c r="AF51" s="1"/>
  <c r="AC52"/>
  <c r="AF52" s="1"/>
  <c r="AD48"/>
  <c r="AD47"/>
  <c r="AD46"/>
  <c r="AC46"/>
  <c r="AC47"/>
  <c r="AC48"/>
  <c r="AD42"/>
  <c r="AD41"/>
  <c r="AD43"/>
  <c r="AC41"/>
  <c r="AC42"/>
  <c r="AF42" s="1"/>
  <c r="AC43"/>
  <c r="AD37"/>
  <c r="AC37"/>
  <c r="AD38"/>
  <c r="AC38"/>
  <c r="AD39"/>
  <c r="AC39"/>
  <c r="AC35"/>
  <c r="AF35" s="1"/>
  <c r="AC34"/>
  <c r="AF34" s="1"/>
  <c r="AC33"/>
  <c r="AF33" s="1"/>
  <c r="AD31"/>
  <c r="AC31"/>
  <c r="AD30"/>
  <c r="AC30"/>
  <c r="AD29"/>
  <c r="AC29"/>
  <c r="AC27"/>
  <c r="AF27" s="1"/>
  <c r="AC26"/>
  <c r="AF26" s="1"/>
  <c r="AC25"/>
  <c r="AF25" s="1"/>
  <c r="AC23"/>
  <c r="AF23" s="1"/>
  <c r="AC22"/>
  <c r="AF22" s="1"/>
  <c r="AC21"/>
  <c r="AF21" s="1"/>
  <c r="AC19"/>
  <c r="AF19" s="1"/>
  <c r="AC18"/>
  <c r="AC17"/>
  <c r="AF17" s="1"/>
  <c r="AE13"/>
  <c r="AC13"/>
  <c r="AE14"/>
  <c r="AC14"/>
  <c r="AE15"/>
  <c r="AC15"/>
  <c r="AC9"/>
  <c r="AF9" s="1"/>
  <c r="AC10"/>
  <c r="AF10" s="1"/>
  <c r="AC11"/>
  <c r="AF11" s="1"/>
  <c r="AD7"/>
  <c r="AC7"/>
  <c r="AD6"/>
  <c r="AC6"/>
  <c r="AF126"/>
  <c r="AF125"/>
  <c r="AF124"/>
  <c r="AF123"/>
  <c r="AF122"/>
  <c r="AF120"/>
  <c r="AF118"/>
  <c r="AF117"/>
  <c r="AF113"/>
  <c r="AF112"/>
  <c r="AF108"/>
  <c r="AF107"/>
  <c r="AF103"/>
  <c r="AF102"/>
  <c r="AF98"/>
  <c r="AF94"/>
  <c r="AF90"/>
  <c r="AF89"/>
  <c r="AF88"/>
  <c r="AF87"/>
  <c r="AF86"/>
  <c r="AF85"/>
  <c r="AF81"/>
  <c r="AF77"/>
  <c r="AF73"/>
  <c r="AF72"/>
  <c r="AF71"/>
  <c r="AF70"/>
  <c r="AF69"/>
  <c r="AF65"/>
  <c r="AF61"/>
  <c r="AF57"/>
  <c r="AF53"/>
  <c r="AF49"/>
  <c r="AF45"/>
  <c r="AF40"/>
  <c r="AF36"/>
  <c r="AF32"/>
  <c r="AF28"/>
  <c r="AF24"/>
  <c r="AF20"/>
  <c r="AF18"/>
  <c r="AF16"/>
  <c r="AF12"/>
  <c r="AD5"/>
  <c r="AC5"/>
  <c r="X126"/>
  <c r="AA126" s="1"/>
  <c r="AB126" s="1"/>
  <c r="X125"/>
  <c r="AA125" s="1"/>
  <c r="X124"/>
  <c r="AA124" s="1"/>
  <c r="X121"/>
  <c r="AA121" s="1"/>
  <c r="AB121" s="1"/>
  <c r="X120"/>
  <c r="AA120" s="1"/>
  <c r="X119"/>
  <c r="AA119" s="1"/>
  <c r="Y116"/>
  <c r="X116"/>
  <c r="Y115"/>
  <c r="X115"/>
  <c r="Y114"/>
  <c r="X114"/>
  <c r="Z15"/>
  <c r="X15"/>
  <c r="Z14"/>
  <c r="X14"/>
  <c r="Z13"/>
  <c r="X13"/>
  <c r="X23"/>
  <c r="X22"/>
  <c r="X21"/>
  <c r="Y80"/>
  <c r="Y79"/>
  <c r="Y78"/>
  <c r="X76"/>
  <c r="AA76" s="1"/>
  <c r="AB76" s="1"/>
  <c r="X75"/>
  <c r="AA75" s="1"/>
  <c r="X74"/>
  <c r="AA74" s="1"/>
  <c r="X68"/>
  <c r="AA68" s="1"/>
  <c r="AB68" s="1"/>
  <c r="X67"/>
  <c r="AA67" s="1"/>
  <c r="X66"/>
  <c r="AA66" s="1"/>
  <c r="X64"/>
  <c r="AA64" s="1"/>
  <c r="AB64" s="1"/>
  <c r="X63"/>
  <c r="AA63" s="1"/>
  <c r="X62"/>
  <c r="AA62" s="1"/>
  <c r="X60"/>
  <c r="AA60" s="1"/>
  <c r="AB60" s="1"/>
  <c r="X59"/>
  <c r="AA59" s="1"/>
  <c r="X58"/>
  <c r="AA58" s="1"/>
  <c r="X56"/>
  <c r="AA56" s="1"/>
  <c r="AB56" s="1"/>
  <c r="X55"/>
  <c r="AA55" s="1"/>
  <c r="X54"/>
  <c r="AA54" s="1"/>
  <c r="X52"/>
  <c r="AA52" s="1"/>
  <c r="AB52" s="1"/>
  <c r="X51"/>
  <c r="AA51" s="1"/>
  <c r="X50"/>
  <c r="AA50" s="1"/>
  <c r="Y48"/>
  <c r="X48"/>
  <c r="Y47"/>
  <c r="X47"/>
  <c r="Y46"/>
  <c r="X46"/>
  <c r="Y41"/>
  <c r="X41"/>
  <c r="Y42"/>
  <c r="Y43"/>
  <c r="X43"/>
  <c r="X39"/>
  <c r="AA39" s="1"/>
  <c r="AB39" s="1"/>
  <c r="X38"/>
  <c r="AA38" s="1"/>
  <c r="X37"/>
  <c r="AA37" s="1"/>
  <c r="X35"/>
  <c r="AA35" s="1"/>
  <c r="AB35" s="1"/>
  <c r="X34"/>
  <c r="AA34" s="1"/>
  <c r="X33"/>
  <c r="AA33" s="1"/>
  <c r="Y31"/>
  <c r="X31"/>
  <c r="Y30"/>
  <c r="X30"/>
  <c r="Y29"/>
  <c r="X29"/>
  <c r="X27"/>
  <c r="AA27" s="1"/>
  <c r="AB27" s="1"/>
  <c r="X26"/>
  <c r="AA26" s="1"/>
  <c r="X25"/>
  <c r="AA25" s="1"/>
  <c r="X19"/>
  <c r="AA19" s="1"/>
  <c r="AB19" s="1"/>
  <c r="X18"/>
  <c r="AA18" s="1"/>
  <c r="X17"/>
  <c r="AA17" s="1"/>
  <c r="Y7"/>
  <c r="X7"/>
  <c r="Y6"/>
  <c r="X6"/>
  <c r="Y5"/>
  <c r="X5"/>
  <c r="Y111"/>
  <c r="X111"/>
  <c r="Y110"/>
  <c r="X110"/>
  <c r="Y109"/>
  <c r="X109"/>
  <c r="Y106"/>
  <c r="X106"/>
  <c r="Y105"/>
  <c r="X105"/>
  <c r="Y104"/>
  <c r="X104"/>
  <c r="X101"/>
  <c r="AA101" s="1"/>
  <c r="AB101" s="1"/>
  <c r="X100"/>
  <c r="AA100" s="1"/>
  <c r="X99"/>
  <c r="AA99" s="1"/>
  <c r="X97"/>
  <c r="AA97" s="1"/>
  <c r="AB97" s="1"/>
  <c r="X96"/>
  <c r="AA96" s="1"/>
  <c r="X95"/>
  <c r="AA95" s="1"/>
  <c r="X93"/>
  <c r="Z93" s="1"/>
  <c r="AA93" s="1"/>
  <c r="AB93" s="1"/>
  <c r="X92"/>
  <c r="X91"/>
  <c r="AA89"/>
  <c r="X88"/>
  <c r="AA88" s="1"/>
  <c r="AB88" s="1"/>
  <c r="X87"/>
  <c r="AA87" s="1"/>
  <c r="X86"/>
  <c r="AA86" s="1"/>
  <c r="X84"/>
  <c r="AA84" s="1"/>
  <c r="AB84" s="1"/>
  <c r="X83"/>
  <c r="AA83" s="1"/>
  <c r="X82"/>
  <c r="AA82" s="1"/>
  <c r="X80"/>
  <c r="X79"/>
  <c r="X78"/>
  <c r="X72"/>
  <c r="AA72" s="1"/>
  <c r="AB72" s="1"/>
  <c r="X71"/>
  <c r="AA71" s="1"/>
  <c r="X70"/>
  <c r="AA70" s="1"/>
  <c r="X42"/>
  <c r="Z23"/>
  <c r="Z22"/>
  <c r="Z21"/>
  <c r="AA11"/>
  <c r="AB11" s="1"/>
  <c r="AA10"/>
  <c r="AA9"/>
  <c r="T111"/>
  <c r="T110"/>
  <c r="T109"/>
  <c r="S111"/>
  <c r="S110"/>
  <c r="S109"/>
  <c r="T106"/>
  <c r="S106"/>
  <c r="T105"/>
  <c r="S105"/>
  <c r="T104"/>
  <c r="S104"/>
  <c r="S101"/>
  <c r="V101" s="1"/>
  <c r="W101" s="1"/>
  <c r="S100"/>
  <c r="V100" s="1"/>
  <c r="S99"/>
  <c r="V99" s="1"/>
  <c r="S97"/>
  <c r="V97" s="1"/>
  <c r="W97" s="1"/>
  <c r="S96"/>
  <c r="V96" s="1"/>
  <c r="S95"/>
  <c r="V95" s="1"/>
  <c r="S93"/>
  <c r="U93" s="1"/>
  <c r="V93" s="1"/>
  <c r="W93" s="1"/>
  <c r="S92"/>
  <c r="U92" s="1"/>
  <c r="V92" s="1"/>
  <c r="S91"/>
  <c r="S88"/>
  <c r="V88" s="1"/>
  <c r="W88" s="1"/>
  <c r="S87"/>
  <c r="V87" s="1"/>
  <c r="S86"/>
  <c r="V86" s="1"/>
  <c r="T84"/>
  <c r="S84"/>
  <c r="T83"/>
  <c r="S83"/>
  <c r="T82"/>
  <c r="S82"/>
  <c r="S80"/>
  <c r="V80" s="1"/>
  <c r="W80" s="1"/>
  <c r="S79"/>
  <c r="V79" s="1"/>
  <c r="S78"/>
  <c r="V78" s="1"/>
  <c r="S76"/>
  <c r="V76" s="1"/>
  <c r="W76" s="1"/>
  <c r="S75"/>
  <c r="V75" s="1"/>
  <c r="S74"/>
  <c r="V74" s="1"/>
  <c r="S72"/>
  <c r="S71"/>
  <c r="T72"/>
  <c r="T71"/>
  <c r="T70"/>
  <c r="S70"/>
  <c r="S68"/>
  <c r="V68" s="1"/>
  <c r="W68" s="1"/>
  <c r="S67"/>
  <c r="V67" s="1"/>
  <c r="S66"/>
  <c r="V66" s="1"/>
  <c r="S64"/>
  <c r="V64" s="1"/>
  <c r="W64" s="1"/>
  <c r="S63"/>
  <c r="V63" s="1"/>
  <c r="S62"/>
  <c r="V62" s="1"/>
  <c r="S60"/>
  <c r="V60" s="1"/>
  <c r="W60" s="1"/>
  <c r="S59"/>
  <c r="V59" s="1"/>
  <c r="S58"/>
  <c r="V58" s="1"/>
  <c r="S56"/>
  <c r="V56" s="1"/>
  <c r="W56" s="1"/>
  <c r="S55"/>
  <c r="V55" s="1"/>
  <c r="S54"/>
  <c r="V54" s="1"/>
  <c r="S52"/>
  <c r="V52" s="1"/>
  <c r="W52" s="1"/>
  <c r="S51"/>
  <c r="V51" s="1"/>
  <c r="S50"/>
  <c r="V50" s="1"/>
  <c r="S48"/>
  <c r="V48" s="1"/>
  <c r="W48" s="1"/>
  <c r="S47"/>
  <c r="V47" s="1"/>
  <c r="S46"/>
  <c r="V46" s="1"/>
  <c r="T43"/>
  <c r="T42"/>
  <c r="T41"/>
  <c r="S43"/>
  <c r="S42"/>
  <c r="S41"/>
  <c r="T39"/>
  <c r="T38"/>
  <c r="T37"/>
  <c r="S39"/>
  <c r="S38"/>
  <c r="S37"/>
  <c r="S35"/>
  <c r="V35" s="1"/>
  <c r="W35" s="1"/>
  <c r="S34"/>
  <c r="V34" s="1"/>
  <c r="S33"/>
  <c r="V33" s="1"/>
  <c r="U31"/>
  <c r="T31"/>
  <c r="S31"/>
  <c r="U30"/>
  <c r="T30"/>
  <c r="S30"/>
  <c r="U29"/>
  <c r="T29"/>
  <c r="S29"/>
  <c r="S27"/>
  <c r="V27" s="1"/>
  <c r="W27" s="1"/>
  <c r="S26"/>
  <c r="V26" s="1"/>
  <c r="S25"/>
  <c r="V25" s="1"/>
  <c r="U23"/>
  <c r="S23"/>
  <c r="U22"/>
  <c r="S22"/>
  <c r="U21"/>
  <c r="S21"/>
  <c r="S19"/>
  <c r="V19" s="1"/>
  <c r="W19" s="1"/>
  <c r="S18"/>
  <c r="V18" s="1"/>
  <c r="S17"/>
  <c r="V17" s="1"/>
  <c r="U15"/>
  <c r="S15"/>
  <c r="U14"/>
  <c r="S14"/>
  <c r="U13"/>
  <c r="S13"/>
  <c r="S11"/>
  <c r="V11" s="1"/>
  <c r="W11" s="1"/>
  <c r="S10"/>
  <c r="V10" s="1"/>
  <c r="S9"/>
  <c r="V9" s="1"/>
  <c r="S7"/>
  <c r="V7" s="1"/>
  <c r="S6"/>
  <c r="V6" s="1"/>
  <c r="S5"/>
  <c r="V5" s="1"/>
  <c r="N111"/>
  <c r="Q111" s="1"/>
  <c r="R111" s="1"/>
  <c r="N110"/>
  <c r="Q110" s="1"/>
  <c r="N109"/>
  <c r="Q109" s="1"/>
  <c r="N106"/>
  <c r="Q106" s="1"/>
  <c r="R106" s="1"/>
  <c r="N105"/>
  <c r="Q105" s="1"/>
  <c r="N104"/>
  <c r="Q104" s="1"/>
  <c r="P101"/>
  <c r="N101"/>
  <c r="P100"/>
  <c r="N100"/>
  <c r="P99"/>
  <c r="N99"/>
  <c r="P97"/>
  <c r="P96"/>
  <c r="N96"/>
  <c r="N97"/>
  <c r="P95"/>
  <c r="N95"/>
  <c r="P93"/>
  <c r="O93"/>
  <c r="N93"/>
  <c r="P92"/>
  <c r="O92"/>
  <c r="N92"/>
  <c r="P91"/>
  <c r="O91"/>
  <c r="N91"/>
  <c r="O88"/>
  <c r="O87"/>
  <c r="N88"/>
  <c r="N87"/>
  <c r="O86"/>
  <c r="N86"/>
  <c r="N84"/>
  <c r="Q84" s="1"/>
  <c r="R84" s="1"/>
  <c r="N83"/>
  <c r="Q83" s="1"/>
  <c r="N82"/>
  <c r="Q82" s="1"/>
  <c r="N80"/>
  <c r="Q80" s="1"/>
  <c r="R80" s="1"/>
  <c r="N79"/>
  <c r="Q79" s="1"/>
  <c r="N78"/>
  <c r="Q78" s="1"/>
  <c r="N76"/>
  <c r="Q76" s="1"/>
  <c r="R76" s="1"/>
  <c r="N75"/>
  <c r="Q75" s="1"/>
  <c r="N74"/>
  <c r="Q74" s="1"/>
  <c r="N72"/>
  <c r="Q72" s="1"/>
  <c r="R72" s="1"/>
  <c r="N71"/>
  <c r="Q71" s="1"/>
  <c r="N70"/>
  <c r="Q70" s="1"/>
  <c r="N68"/>
  <c r="Q68" s="1"/>
  <c r="R68" s="1"/>
  <c r="N67"/>
  <c r="Q67" s="1"/>
  <c r="N66"/>
  <c r="Q66" s="1"/>
  <c r="N64"/>
  <c r="Q64" s="1"/>
  <c r="R64" s="1"/>
  <c r="N63"/>
  <c r="Q63" s="1"/>
  <c r="N62"/>
  <c r="Q62" s="1"/>
  <c r="N60"/>
  <c r="Q60" s="1"/>
  <c r="R60" s="1"/>
  <c r="N59"/>
  <c r="Q59" s="1"/>
  <c r="N58"/>
  <c r="Q58" s="1"/>
  <c r="N56"/>
  <c r="Q56" s="1"/>
  <c r="R56" s="1"/>
  <c r="N55"/>
  <c r="Q55" s="1"/>
  <c r="N54"/>
  <c r="Q54" s="1"/>
  <c r="N52"/>
  <c r="Q52" s="1"/>
  <c r="R52" s="1"/>
  <c r="N51"/>
  <c r="Q51" s="1"/>
  <c r="N50"/>
  <c r="Q50" s="1"/>
  <c r="O48"/>
  <c r="O47"/>
  <c r="O46"/>
  <c r="N48"/>
  <c r="N47"/>
  <c r="N46"/>
  <c r="O43"/>
  <c r="O42"/>
  <c r="O41"/>
  <c r="N43"/>
  <c r="N42"/>
  <c r="N41"/>
  <c r="O39"/>
  <c r="O38"/>
  <c r="O37"/>
  <c r="N39"/>
  <c r="N38"/>
  <c r="N37"/>
  <c r="N35"/>
  <c r="Q35" s="1"/>
  <c r="R35" s="1"/>
  <c r="N34"/>
  <c r="Q34" s="1"/>
  <c r="N33"/>
  <c r="Q33" s="1"/>
  <c r="P31"/>
  <c r="O31"/>
  <c r="N31"/>
  <c r="P30"/>
  <c r="O30"/>
  <c r="N30"/>
  <c r="P29"/>
  <c r="O29"/>
  <c r="N29"/>
  <c r="N27"/>
  <c r="Q27" s="1"/>
  <c r="R27" s="1"/>
  <c r="N26"/>
  <c r="Q26" s="1"/>
  <c r="N25"/>
  <c r="Q25" s="1"/>
  <c r="O23"/>
  <c r="N23"/>
  <c r="O22"/>
  <c r="N22"/>
  <c r="O21"/>
  <c r="N21"/>
  <c r="N19"/>
  <c r="Q19" s="1"/>
  <c r="R19" s="1"/>
  <c r="N18"/>
  <c r="Q18" s="1"/>
  <c r="N17"/>
  <c r="Q17" s="1"/>
  <c r="P15"/>
  <c r="N15"/>
  <c r="P14"/>
  <c r="N14"/>
  <c r="P13"/>
  <c r="N13"/>
  <c r="O9"/>
  <c r="N9"/>
  <c r="O7"/>
  <c r="O6"/>
  <c r="O5"/>
  <c r="N7"/>
  <c r="N6"/>
  <c r="N5"/>
  <c r="K101"/>
  <c r="K100"/>
  <c r="K99"/>
  <c r="I101"/>
  <c r="I100"/>
  <c r="I99"/>
  <c r="K97"/>
  <c r="I97"/>
  <c r="K96"/>
  <c r="I96"/>
  <c r="K95"/>
  <c r="I95"/>
  <c r="K93"/>
  <c r="J93"/>
  <c r="I93"/>
  <c r="K92"/>
  <c r="J92"/>
  <c r="I92"/>
  <c r="K91"/>
  <c r="J91"/>
  <c r="I91"/>
  <c r="I89"/>
  <c r="L89" s="1"/>
  <c r="M89" s="1"/>
  <c r="I88"/>
  <c r="L88" s="1"/>
  <c r="I87"/>
  <c r="L87" s="1"/>
  <c r="I86"/>
  <c r="L86" s="1"/>
  <c r="J80"/>
  <c r="J79"/>
  <c r="I78"/>
  <c r="J78"/>
  <c r="I80"/>
  <c r="I79"/>
  <c r="L79" s="1"/>
  <c r="I76"/>
  <c r="L76" s="1"/>
  <c r="M76" s="1"/>
  <c r="I75"/>
  <c r="L75" s="1"/>
  <c r="I74"/>
  <c r="L74" s="1"/>
  <c r="I72"/>
  <c r="L72" s="1"/>
  <c r="M72" s="1"/>
  <c r="I71"/>
  <c r="L71" s="1"/>
  <c r="I70"/>
  <c r="L70" s="1"/>
  <c r="I68"/>
  <c r="L68" s="1"/>
  <c r="M68" s="1"/>
  <c r="I67"/>
  <c r="L67" s="1"/>
  <c r="I66"/>
  <c r="L66" s="1"/>
  <c r="I64"/>
  <c r="L64" s="1"/>
  <c r="M64" s="1"/>
  <c r="I63"/>
  <c r="L63" s="1"/>
  <c r="I62"/>
  <c r="L62" s="1"/>
  <c r="I60"/>
  <c r="L60" s="1"/>
  <c r="M60" s="1"/>
  <c r="I59"/>
  <c r="L59" s="1"/>
  <c r="I58"/>
  <c r="L58" s="1"/>
  <c r="I56"/>
  <c r="L56" s="1"/>
  <c r="M56" s="1"/>
  <c r="I55"/>
  <c r="L55" s="1"/>
  <c r="I54"/>
  <c r="L54" s="1"/>
  <c r="I52"/>
  <c r="L52" s="1"/>
  <c r="M52" s="1"/>
  <c r="I51"/>
  <c r="L51" s="1"/>
  <c r="I50"/>
  <c r="L50" s="1"/>
  <c r="J48"/>
  <c r="J47"/>
  <c r="J46"/>
  <c r="I48"/>
  <c r="I47"/>
  <c r="I46"/>
  <c r="J43"/>
  <c r="J42"/>
  <c r="J41"/>
  <c r="I43"/>
  <c r="I42"/>
  <c r="I41"/>
  <c r="J39"/>
  <c r="J38"/>
  <c r="J37"/>
  <c r="I39"/>
  <c r="I38"/>
  <c r="I37"/>
  <c r="I35"/>
  <c r="L35" s="1"/>
  <c r="M35" s="1"/>
  <c r="I34"/>
  <c r="L34" s="1"/>
  <c r="I33"/>
  <c r="L33" s="1"/>
  <c r="K31"/>
  <c r="K30"/>
  <c r="K29"/>
  <c r="J31"/>
  <c r="J30"/>
  <c r="J29"/>
  <c r="I31"/>
  <c r="I30"/>
  <c r="I29"/>
  <c r="K27"/>
  <c r="J27"/>
  <c r="I27"/>
  <c r="K26"/>
  <c r="J26"/>
  <c r="I26"/>
  <c r="K25"/>
  <c r="J25"/>
  <c r="I25"/>
  <c r="K23"/>
  <c r="I23"/>
  <c r="K22"/>
  <c r="I22"/>
  <c r="K21"/>
  <c r="I21"/>
  <c r="I19"/>
  <c r="L19" s="1"/>
  <c r="M19" s="1"/>
  <c r="I18"/>
  <c r="L18" s="1"/>
  <c r="I17"/>
  <c r="L17" s="1"/>
  <c r="K15"/>
  <c r="I15"/>
  <c r="K14"/>
  <c r="I14"/>
  <c r="K13"/>
  <c r="I13"/>
  <c r="J9"/>
  <c r="I9"/>
  <c r="I7"/>
  <c r="L7" s="1"/>
  <c r="I6"/>
  <c r="L6" s="1"/>
  <c r="I5"/>
  <c r="L5" s="1"/>
  <c r="F101"/>
  <c r="D101"/>
  <c r="F100"/>
  <c r="D100"/>
  <c r="F99"/>
  <c r="D99"/>
  <c r="F97"/>
  <c r="D97"/>
  <c r="F96"/>
  <c r="D96"/>
  <c r="F95"/>
  <c r="D95"/>
  <c r="F93"/>
  <c r="F92"/>
  <c r="F91"/>
  <c r="E93"/>
  <c r="E92"/>
  <c r="E91"/>
  <c r="D93"/>
  <c r="D92"/>
  <c r="D91"/>
  <c r="E89"/>
  <c r="E88"/>
  <c r="E87"/>
  <c r="E86"/>
  <c r="V89"/>
  <c r="Q89"/>
  <c r="D89"/>
  <c r="D88"/>
  <c r="D87"/>
  <c r="D86"/>
  <c r="D84"/>
  <c r="I84" s="1"/>
  <c r="L84" s="1"/>
  <c r="M84" s="1"/>
  <c r="D83"/>
  <c r="I83" s="1"/>
  <c r="L83" s="1"/>
  <c r="D82"/>
  <c r="I82" s="1"/>
  <c r="L82" s="1"/>
  <c r="D80"/>
  <c r="G80" s="1"/>
  <c r="H80" s="1"/>
  <c r="D79"/>
  <c r="G79" s="1"/>
  <c r="D78"/>
  <c r="G78" s="1"/>
  <c r="D76"/>
  <c r="G76" s="1"/>
  <c r="H76" s="1"/>
  <c r="D75"/>
  <c r="G75" s="1"/>
  <c r="D74"/>
  <c r="G74" s="1"/>
  <c r="D72"/>
  <c r="D71"/>
  <c r="F72"/>
  <c r="E72"/>
  <c r="F71"/>
  <c r="E71"/>
  <c r="F70"/>
  <c r="E70"/>
  <c r="D70"/>
  <c r="D68"/>
  <c r="G68" s="1"/>
  <c r="H68" s="1"/>
  <c r="D67"/>
  <c r="G67" s="1"/>
  <c r="D66"/>
  <c r="G66" s="1"/>
  <c r="D64"/>
  <c r="G64" s="1"/>
  <c r="H64" s="1"/>
  <c r="D63"/>
  <c r="G63" s="1"/>
  <c r="D62"/>
  <c r="G62" s="1"/>
  <c r="D60"/>
  <c r="G60" s="1"/>
  <c r="H60" s="1"/>
  <c r="D59"/>
  <c r="G59" s="1"/>
  <c r="D58"/>
  <c r="G58" s="1"/>
  <c r="D56"/>
  <c r="G56" s="1"/>
  <c r="H56" s="1"/>
  <c r="D55"/>
  <c r="G55" s="1"/>
  <c r="D54"/>
  <c r="G54" s="1"/>
  <c r="D52"/>
  <c r="G52" s="1"/>
  <c r="H52" s="1"/>
  <c r="D51"/>
  <c r="G51" s="1"/>
  <c r="D50"/>
  <c r="G50" s="1"/>
  <c r="E48"/>
  <c r="D48"/>
  <c r="E47"/>
  <c r="D47"/>
  <c r="E46"/>
  <c r="D46"/>
  <c r="E43"/>
  <c r="D43"/>
  <c r="E42"/>
  <c r="D42"/>
  <c r="E41"/>
  <c r="D41"/>
  <c r="E39"/>
  <c r="D39"/>
  <c r="E38"/>
  <c r="D38"/>
  <c r="E37"/>
  <c r="D37"/>
  <c r="D35"/>
  <c r="G35" s="1"/>
  <c r="H35" s="1"/>
  <c r="D34"/>
  <c r="G34" s="1"/>
  <c r="D33"/>
  <c r="G33" s="1"/>
  <c r="F31"/>
  <c r="E31"/>
  <c r="D31"/>
  <c r="F30"/>
  <c r="E30"/>
  <c r="D30"/>
  <c r="F29"/>
  <c r="E29"/>
  <c r="D29"/>
  <c r="F27"/>
  <c r="D27"/>
  <c r="F26"/>
  <c r="D26"/>
  <c r="F25"/>
  <c r="D25"/>
  <c r="F23"/>
  <c r="D23"/>
  <c r="F22"/>
  <c r="D22"/>
  <c r="F21"/>
  <c r="D21"/>
  <c r="D19"/>
  <c r="G19" s="1"/>
  <c r="H19" s="1"/>
  <c r="D18"/>
  <c r="G18" s="1"/>
  <c r="D17"/>
  <c r="G17" s="1"/>
  <c r="F15"/>
  <c r="E15"/>
  <c r="D15"/>
  <c r="F14"/>
  <c r="E14"/>
  <c r="D14"/>
  <c r="F13"/>
  <c r="E13"/>
  <c r="D13"/>
  <c r="E9"/>
  <c r="D9"/>
  <c r="E7"/>
  <c r="D7"/>
  <c r="E6"/>
  <c r="D6"/>
  <c r="E5"/>
  <c r="D5"/>
  <c r="Q11"/>
  <c r="L11"/>
  <c r="G11"/>
  <c r="Q10"/>
  <c r="L10"/>
  <c r="G10"/>
  <c r="M7" l="1"/>
  <c r="AJ140"/>
  <c r="AK140" s="1"/>
  <c r="AN140"/>
  <c r="AO140" s="1"/>
  <c r="V139"/>
  <c r="W139" s="1"/>
  <c r="W7"/>
  <c r="AT140"/>
  <c r="AJ139"/>
  <c r="AK139" s="1"/>
  <c r="AF15"/>
  <c r="AF13"/>
  <c r="AF43"/>
  <c r="AF47"/>
  <c r="V13"/>
  <c r="AF41"/>
  <c r="AF115"/>
  <c r="L42"/>
  <c r="Q6"/>
  <c r="V104"/>
  <c r="V106"/>
  <c r="W106" s="1"/>
  <c r="AJ115"/>
  <c r="Q22"/>
  <c r="L26"/>
  <c r="L43"/>
  <c r="M43" s="1"/>
  <c r="L46"/>
  <c r="Q7"/>
  <c r="Q14"/>
  <c r="Q96"/>
  <c r="V38"/>
  <c r="AA7"/>
  <c r="AF5"/>
  <c r="AF139" s="1"/>
  <c r="AG139" s="1"/>
  <c r="AJ46"/>
  <c r="G84"/>
  <c r="H84" s="1"/>
  <c r="AA105"/>
  <c r="G39"/>
  <c r="H39" s="1"/>
  <c r="G48"/>
  <c r="H48" s="1"/>
  <c r="Q30"/>
  <c r="AJ114"/>
  <c r="G22"/>
  <c r="G31"/>
  <c r="H31" s="1"/>
  <c r="Q5"/>
  <c r="Q97"/>
  <c r="R97" s="1"/>
  <c r="Q101"/>
  <c r="R101" s="1"/>
  <c r="V21"/>
  <c r="V109"/>
  <c r="AA42"/>
  <c r="AA78"/>
  <c r="AA104"/>
  <c r="AA29"/>
  <c r="AA41"/>
  <c r="AA47"/>
  <c r="AA14"/>
  <c r="AA114"/>
  <c r="AF31"/>
  <c r="AF97"/>
  <c r="G82"/>
  <c r="G46"/>
  <c r="G96"/>
  <c r="G101"/>
  <c r="H101" s="1"/>
  <c r="L41"/>
  <c r="L92"/>
  <c r="Q38"/>
  <c r="Q47"/>
  <c r="V83"/>
  <c r="G87"/>
  <c r="G100"/>
  <c r="L78"/>
  <c r="Q39"/>
  <c r="R39" s="1"/>
  <c r="Q41"/>
  <c r="Q87"/>
  <c r="Q91"/>
  <c r="V37"/>
  <c r="V43"/>
  <c r="W43" s="1"/>
  <c r="AA111"/>
  <c r="AB111" s="1"/>
  <c r="AA46"/>
  <c r="AF7"/>
  <c r="AF141" s="1"/>
  <c r="AG141" s="1"/>
  <c r="AF29"/>
  <c r="AF39"/>
  <c r="AF48"/>
  <c r="AF114"/>
  <c r="G91"/>
  <c r="V30"/>
  <c r="G26"/>
  <c r="G71"/>
  <c r="G72"/>
  <c r="H72" s="1"/>
  <c r="L38"/>
  <c r="L95"/>
  <c r="L97"/>
  <c r="M97" s="1"/>
  <c r="L101"/>
  <c r="M101" s="1"/>
  <c r="Q21"/>
  <c r="Q95"/>
  <c r="V22"/>
  <c r="V29"/>
  <c r="AA5"/>
  <c r="AA13"/>
  <c r="AA15"/>
  <c r="AB15" s="1"/>
  <c r="AF80"/>
  <c r="AF91"/>
  <c r="AF96"/>
  <c r="AF106"/>
  <c r="AF111"/>
  <c r="AJ13"/>
  <c r="AJ78"/>
  <c r="AJ80"/>
  <c r="G13"/>
  <c r="Q31"/>
  <c r="R31" s="1"/>
  <c r="V105"/>
  <c r="AA80"/>
  <c r="AB80" s="1"/>
  <c r="AA116"/>
  <c r="AB116" s="1"/>
  <c r="G5"/>
  <c r="G29"/>
  <c r="G38"/>
  <c r="G70"/>
  <c r="L9"/>
  <c r="M9" s="1"/>
  <c r="L48"/>
  <c r="M48" s="1"/>
  <c r="L96"/>
  <c r="Q15"/>
  <c r="R15" s="1"/>
  <c r="Q43"/>
  <c r="R43" s="1"/>
  <c r="V70"/>
  <c r="V71"/>
  <c r="V84"/>
  <c r="W84" s="1"/>
  <c r="AA6"/>
  <c r="AA31"/>
  <c r="AB31" s="1"/>
  <c r="AF14"/>
  <c r="AF46"/>
  <c r="AJ79"/>
  <c r="G27"/>
  <c r="H27" s="1"/>
  <c r="Q23"/>
  <c r="R23" s="1"/>
  <c r="Q93"/>
  <c r="R93" s="1"/>
  <c r="Q100"/>
  <c r="G6"/>
  <c r="G140" s="1"/>
  <c r="H140" s="1"/>
  <c r="G15"/>
  <c r="H15" s="1"/>
  <c r="G42"/>
  <c r="G95"/>
  <c r="Q29"/>
  <c r="Q88"/>
  <c r="R88" s="1"/>
  <c r="V14"/>
  <c r="V140" s="1"/>
  <c r="W140" s="1"/>
  <c r="V39"/>
  <c r="W39" s="1"/>
  <c r="V41"/>
  <c r="V110"/>
  <c r="AA21"/>
  <c r="AF6"/>
  <c r="AF78"/>
  <c r="AJ31"/>
  <c r="AJ91"/>
  <c r="L29"/>
  <c r="G9"/>
  <c r="H9" s="1"/>
  <c r="G21"/>
  <c r="G25"/>
  <c r="G86"/>
  <c r="G89"/>
  <c r="H89" s="1"/>
  <c r="G92"/>
  <c r="L15"/>
  <c r="M15" s="1"/>
  <c r="L22"/>
  <c r="L31"/>
  <c r="M31" s="1"/>
  <c r="L37"/>
  <c r="Q13"/>
  <c r="Q37"/>
  <c r="Q42"/>
  <c r="Q86"/>
  <c r="Q92"/>
  <c r="V23"/>
  <c r="W23" s="1"/>
  <c r="V42"/>
  <c r="V111"/>
  <c r="W111" s="1"/>
  <c r="AA79"/>
  <c r="AA110"/>
  <c r="AA43"/>
  <c r="AB43" s="1"/>
  <c r="AF37"/>
  <c r="AJ15"/>
  <c r="AJ141" s="1"/>
  <c r="AK141" s="1"/>
  <c r="AL141" s="1"/>
  <c r="AJ29"/>
  <c r="AJ48"/>
  <c r="AJ93"/>
  <c r="AJ92"/>
  <c r="G88"/>
  <c r="G93"/>
  <c r="H93" s="1"/>
  <c r="Q46"/>
  <c r="AA23"/>
  <c r="AB23" s="1"/>
  <c r="G7"/>
  <c r="G23"/>
  <c r="H23" s="1"/>
  <c r="G37"/>
  <c r="G41"/>
  <c r="G43"/>
  <c r="H43" s="1"/>
  <c r="G99"/>
  <c r="L14"/>
  <c r="L140" s="1"/>
  <c r="M140" s="1"/>
  <c r="L23"/>
  <c r="M23" s="1"/>
  <c r="L25"/>
  <c r="L30"/>
  <c r="L39"/>
  <c r="M39" s="1"/>
  <c r="L91"/>
  <c r="L100"/>
  <c r="Q48"/>
  <c r="R48" s="1"/>
  <c r="V72"/>
  <c r="W72" s="1"/>
  <c r="AA109"/>
  <c r="AA30"/>
  <c r="AA22"/>
  <c r="AA115"/>
  <c r="AF79"/>
  <c r="AF93"/>
  <c r="AF95"/>
  <c r="AJ14"/>
  <c r="AJ30"/>
  <c r="AJ47"/>
  <c r="Z91"/>
  <c r="AA91" s="1"/>
  <c r="G83"/>
  <c r="L13"/>
  <c r="L139" s="1"/>
  <c r="M139" s="1"/>
  <c r="L21"/>
  <c r="L27"/>
  <c r="M27" s="1"/>
  <c r="Q9"/>
  <c r="R9" s="1"/>
  <c r="V82"/>
  <c r="AA48"/>
  <c r="AB48" s="1"/>
  <c r="AF30"/>
  <c r="G30"/>
  <c r="G47"/>
  <c r="G97"/>
  <c r="H97" s="1"/>
  <c r="L47"/>
  <c r="L80"/>
  <c r="M80" s="1"/>
  <c r="L99"/>
  <c r="U91"/>
  <c r="V91" s="1"/>
  <c r="AA106"/>
  <c r="AB106" s="1"/>
  <c r="AF38"/>
  <c r="AF92"/>
  <c r="Q99"/>
  <c r="V15"/>
  <c r="W15" s="1"/>
  <c r="Z92"/>
  <c r="AA92" s="1"/>
  <c r="G14"/>
  <c r="L93"/>
  <c r="M93" s="1"/>
  <c r="V31"/>
  <c r="W31" s="1"/>
  <c r="H7" l="1"/>
  <c r="G141"/>
  <c r="H141" s="1"/>
  <c r="AB7"/>
  <c r="AA141"/>
  <c r="AB141" s="1"/>
  <c r="R7"/>
  <c r="Q141"/>
  <c r="R141" s="1"/>
  <c r="Q139"/>
  <c r="R139" s="1"/>
  <c r="AL139"/>
  <c r="AF140"/>
  <c r="AG140" s="1"/>
  <c r="AL140" s="1"/>
  <c r="AA140"/>
  <c r="AB140" s="1"/>
  <c r="G139"/>
  <c r="H139" s="1"/>
  <c r="AA139"/>
  <c r="AB139" s="1"/>
  <c r="Q140"/>
  <c r="R140" s="1"/>
  <c r="V141"/>
  <c r="W141" s="1"/>
  <c r="L141"/>
  <c r="M141" s="1"/>
  <c r="M5" i="3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</calcChain>
</file>

<file path=xl/comments1.xml><?xml version="1.0" encoding="utf-8"?>
<comments xmlns="http://schemas.openxmlformats.org/spreadsheetml/2006/main">
  <authors>
    <author>shashikantp</author>
  </authors>
  <commentList>
    <comment ref="AJ95" authorId="0">
      <text>
        <r>
          <rPr>
            <b/>
            <sz val="9"/>
            <color indexed="81"/>
            <rFont val="Tahoma"/>
            <family val="2"/>
          </rPr>
          <t>shashikantp:</t>
        </r>
        <r>
          <rPr>
            <sz val="9"/>
            <color indexed="81"/>
            <rFont val="Tahoma"/>
            <family val="2"/>
          </rPr>
          <t xml:space="preserve">
Notification fixing minimum wages INJUCTED BY KOLKATA HIGH COURT</t>
        </r>
      </text>
    </comment>
    <comment ref="AN95" authorId="0">
      <text>
        <r>
          <rPr>
            <b/>
            <sz val="9"/>
            <color indexed="81"/>
            <rFont val="Tahoma"/>
            <family val="2"/>
          </rPr>
          <t>shashikantp:</t>
        </r>
        <r>
          <rPr>
            <sz val="9"/>
            <color indexed="81"/>
            <rFont val="Tahoma"/>
            <family val="2"/>
          </rPr>
          <t xml:space="preserve">
Notification fixing minimum wages INJUCTED BY KOLKATA HIGH COURT</t>
        </r>
      </text>
    </comment>
    <comment ref="AR95" authorId="0">
      <text>
        <r>
          <rPr>
            <b/>
            <sz val="9"/>
            <color indexed="81"/>
            <rFont val="Tahoma"/>
            <family val="2"/>
          </rPr>
          <t>shashikantp:</t>
        </r>
        <r>
          <rPr>
            <sz val="9"/>
            <color indexed="81"/>
            <rFont val="Tahoma"/>
            <family val="2"/>
          </rPr>
          <t xml:space="preserve">
Notification fixing minimum wages INJUCTED BY KOLKATA HIGH COURT</t>
        </r>
      </text>
    </comment>
  </commentList>
</comments>
</file>

<file path=xl/sharedStrings.xml><?xml version="1.0" encoding="utf-8"?>
<sst xmlns="http://schemas.openxmlformats.org/spreadsheetml/2006/main" count="456" uniqueCount="67">
  <si>
    <t>Sr. No.</t>
  </si>
  <si>
    <t>State</t>
  </si>
  <si>
    <t>Chattisgarh</t>
  </si>
  <si>
    <t>Bihar</t>
  </si>
  <si>
    <t>Jammu &amp; Kashmir</t>
  </si>
  <si>
    <t>Assam</t>
  </si>
  <si>
    <t>Orissa</t>
  </si>
  <si>
    <t>Jharkhand</t>
  </si>
  <si>
    <t>Delhi</t>
  </si>
  <si>
    <t>Madhya Pradesh</t>
  </si>
  <si>
    <t>Utter Pradesh</t>
  </si>
  <si>
    <t>Uttaranchal</t>
  </si>
  <si>
    <t>Haryana</t>
  </si>
  <si>
    <t>Himachal Pradesh</t>
  </si>
  <si>
    <t>Punjab</t>
  </si>
  <si>
    <t>Chandigarh</t>
  </si>
  <si>
    <t>Rajasthan</t>
  </si>
  <si>
    <t>Kerla</t>
  </si>
  <si>
    <t>Goa</t>
  </si>
  <si>
    <t>Tamilnadu</t>
  </si>
  <si>
    <t>Andhara Pradesh</t>
  </si>
  <si>
    <t>Maharashtra</t>
  </si>
  <si>
    <t>West Bengal</t>
  </si>
  <si>
    <t>Sikkim</t>
  </si>
  <si>
    <t>Basic</t>
  </si>
  <si>
    <t>DA</t>
  </si>
  <si>
    <t>HRA</t>
  </si>
  <si>
    <t>Total</t>
  </si>
  <si>
    <t>Year 2011</t>
  </si>
  <si>
    <t>Year 2012</t>
  </si>
  <si>
    <t>Year 2013</t>
  </si>
  <si>
    <t>Skilled</t>
  </si>
  <si>
    <t>Semi Skilled</t>
  </si>
  <si>
    <t>Unskilled</t>
  </si>
  <si>
    <t>Categorey</t>
  </si>
  <si>
    <t>SA</t>
  </si>
  <si>
    <t>Gujrat (Class 1B Zone 1)</t>
  </si>
  <si>
    <t>50-500 Employee</t>
  </si>
  <si>
    <t>Karnatak (Group II)</t>
  </si>
  <si>
    <t>Sector I</t>
  </si>
  <si>
    <t>Sector II</t>
  </si>
  <si>
    <t>Sector IV</t>
  </si>
  <si>
    <t>Upto 8000ft Altitude</t>
  </si>
  <si>
    <t>South Andaman</t>
  </si>
  <si>
    <t>Nicobar</t>
  </si>
  <si>
    <t>Year 2014 (Effective October 2014)</t>
  </si>
  <si>
    <t>Year 2014 (April)</t>
  </si>
  <si>
    <t>Dadara &amp; Haveli</t>
  </si>
  <si>
    <t>Mizoram</t>
  </si>
  <si>
    <t>Telangana</t>
  </si>
  <si>
    <t>Tripura</t>
  </si>
  <si>
    <t>Meghalaya</t>
  </si>
  <si>
    <t>Name of State</t>
  </si>
  <si>
    <t>Semiskilled</t>
  </si>
  <si>
    <t>Gujrat</t>
  </si>
  <si>
    <t>Jammu &amp; Kashimir</t>
  </si>
  <si>
    <t>Utterpradesh</t>
  </si>
  <si>
    <t>Himchal Pradesh</t>
  </si>
  <si>
    <t>Andhrapradesh</t>
  </si>
  <si>
    <t>Karnatak</t>
  </si>
  <si>
    <t>Westbengal</t>
  </si>
  <si>
    <t>Andaman</t>
  </si>
  <si>
    <t>Lowest</t>
  </si>
  <si>
    <t>Average</t>
  </si>
  <si>
    <t>Minimum Wages Effective October 2016</t>
  </si>
  <si>
    <t>Highest</t>
  </si>
  <si>
    <t>Minimum Wages Effective April 2016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</si>
</sst>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/>
    </xf>
    <xf numFmtId="2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1" fontId="0" fillId="0" borderId="0" xfId="0" applyNumberFormat="1"/>
    <xf numFmtId="2" fontId="0" fillId="0" borderId="0" xfId="0" applyNumberFormat="1" applyFill="1"/>
    <xf numFmtId="164" fontId="0" fillId="0" borderId="0" xfId="2" applyNumberFormat="1" applyFont="1"/>
    <xf numFmtId="0" fontId="1" fillId="0" borderId="0" xfId="0" applyFont="1"/>
    <xf numFmtId="2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" xfId="0" applyFill="1" applyBorder="1"/>
    <xf numFmtId="17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3" xfId="0" applyFill="1" applyBorder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hashikantp\Local%20Settings\Temporary%20Internet%20Files\Content.Outlook\JAWBZNLB\Ready%20Recknor%20by%20Teamlease%20Effective%20April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hashikantp\Local%20Settings\Temporary%20Internet%20Files\Content.Outlook\JAWBZNLB\Ready%20Recknor%20by%20Teamlease%20Effective%20April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hashikantp\Local%20Settings\Temporary%20Internet%20Files\Content.Outlook\JAWBZNLB\Ready%20Recknor%20by%20Teamlease%20Effective%20April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hashikantp\Local%20Settings\Temporary%20Internet%20Files\Content.Outlook\JAWBZNLB\Ready%20Recknor%20by%20Teamlease%20Effective%20January%20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hashikantp\Desktop\RESTRUCTURED%202015\NEW%20PAYMENT%20PLANT\Ready%20Reckoner%20-%20MW%20-%2025%20Nov%20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RECT%20SALES%20-%2006062011\kiran%20wagle\MINIMUM%20WAGE%20OCTOBER%202016\TEAMLEASE-MW-%20Ready%20Reckoner%20-07-April-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RECT%20SALES%20-%2006062011\kiran%20wagle\MINIMUM%20WAGE%20OCTOBER%202016\MW-%20Ready%20Reckoner%2025-11-15%20by%20Amit%20chatwani%20T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RECT%20SALES%20-%2006062011\kiran%20wagle\MINIMUM%20WAGE%20OCTOBER%202016\Minimum%20Wages%20%20wage%20recknor%200104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RECT%20SALES%20-%2006062011\kiran%20wagle\MINIMUM%20WAGE%20OCTOBER%202016\Copy%20of%20Minimum%20Wage%20Reckoner%20-%209-11-16%20TEAMLEAS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attisgarh"/>
      <sheetName val="Gujrat"/>
      <sheetName val="Bihar"/>
      <sheetName val="J&amp;K"/>
      <sheetName val="Assam"/>
      <sheetName val="Orissa"/>
      <sheetName val="Jharkhand"/>
      <sheetName val="Delhi"/>
      <sheetName val="MP"/>
      <sheetName val="UP"/>
      <sheetName val="Uttaranchal"/>
      <sheetName val="Haryana"/>
      <sheetName val="HP"/>
      <sheetName val="Punjab"/>
      <sheetName val="Chandigarh"/>
      <sheetName val="Rajasthan"/>
      <sheetName val="Kerala"/>
      <sheetName val="Goa"/>
      <sheetName val="TN"/>
      <sheetName val="AP"/>
      <sheetName val="Karnataka"/>
      <sheetName val="Maharashtra"/>
      <sheetName val="West Bengal"/>
      <sheetName val="Sikkim"/>
    </sheetNames>
    <sheetDataSet>
      <sheetData sheetId="0" refreshError="1">
        <row r="12">
          <cell r="C12">
            <v>3432</v>
          </cell>
          <cell r="D12">
            <v>3614</v>
          </cell>
          <cell r="E12">
            <v>3874</v>
          </cell>
        </row>
        <row r="13">
          <cell r="C13">
            <v>704</v>
          </cell>
          <cell r="D13">
            <v>704</v>
          </cell>
          <cell r="E13">
            <v>704</v>
          </cell>
        </row>
      </sheetData>
      <sheetData sheetId="1" refreshError="1">
        <row r="6">
          <cell r="F6">
            <v>3684.2</v>
          </cell>
        </row>
        <row r="7">
          <cell r="F7">
            <v>1071.2</v>
          </cell>
        </row>
      </sheetData>
      <sheetData sheetId="2" refreshError="1">
        <row r="15">
          <cell r="C15">
            <v>2670</v>
          </cell>
          <cell r="G15">
            <v>2760</v>
          </cell>
        </row>
        <row r="16">
          <cell r="C16">
            <v>1080</v>
          </cell>
          <cell r="G16">
            <v>1140</v>
          </cell>
        </row>
        <row r="17">
          <cell r="C17">
            <v>187.5</v>
          </cell>
          <cell r="G17">
            <v>195</v>
          </cell>
        </row>
        <row r="35">
          <cell r="C35">
            <v>3390</v>
          </cell>
        </row>
        <row r="36">
          <cell r="C36">
            <v>1380</v>
          </cell>
        </row>
        <row r="37">
          <cell r="C37">
            <v>238.5</v>
          </cell>
        </row>
      </sheetData>
      <sheetData sheetId="3" refreshError="1">
        <row r="17">
          <cell r="C17">
            <v>1980</v>
          </cell>
          <cell r="D17">
            <v>2640</v>
          </cell>
          <cell r="E17">
            <v>4410</v>
          </cell>
        </row>
      </sheetData>
      <sheetData sheetId="4" refreshError="1">
        <row r="9">
          <cell r="C9">
            <v>2964</v>
          </cell>
          <cell r="F9">
            <v>3016</v>
          </cell>
          <cell r="I9">
            <v>3094</v>
          </cell>
        </row>
        <row r="11">
          <cell r="C11">
            <v>148.20000000000002</v>
          </cell>
          <cell r="F11">
            <v>125</v>
          </cell>
          <cell r="I11">
            <v>154.70000000000002</v>
          </cell>
        </row>
      </sheetData>
      <sheetData sheetId="5" refreshError="1">
        <row r="22">
          <cell r="C22">
            <v>2700</v>
          </cell>
          <cell r="F22">
            <v>3090</v>
          </cell>
          <cell r="I22">
            <v>3480</v>
          </cell>
        </row>
        <row r="24">
          <cell r="C24">
            <v>135</v>
          </cell>
          <cell r="F24">
            <v>154.5</v>
          </cell>
          <cell r="I24">
            <v>174</v>
          </cell>
        </row>
      </sheetData>
      <sheetData sheetId="6" refreshError="1">
        <row r="21">
          <cell r="D21">
            <v>3302</v>
          </cell>
          <cell r="G21">
            <v>3692</v>
          </cell>
          <cell r="J21">
            <v>4108</v>
          </cell>
        </row>
        <row r="22">
          <cell r="D22">
            <v>177.06</v>
          </cell>
          <cell r="G22">
            <v>198.12</v>
          </cell>
          <cell r="J22">
            <v>220.48000000000002</v>
          </cell>
        </row>
        <row r="23">
          <cell r="D23">
            <v>173.953</v>
          </cell>
          <cell r="G23">
            <v>194.506</v>
          </cell>
          <cell r="J23">
            <v>216.42399999999998</v>
          </cell>
        </row>
      </sheetData>
      <sheetData sheetId="7" refreshError="1">
        <row r="29">
          <cell r="C29">
            <v>7826</v>
          </cell>
        </row>
        <row r="56">
          <cell r="C56">
            <v>7098</v>
          </cell>
        </row>
        <row r="74">
          <cell r="C74">
            <v>6422</v>
          </cell>
        </row>
      </sheetData>
      <sheetData sheetId="8" refreshError="1">
        <row r="12">
          <cell r="C12">
            <v>3070</v>
          </cell>
          <cell r="D12">
            <v>3200</v>
          </cell>
          <cell r="E12">
            <v>3350</v>
          </cell>
        </row>
        <row r="13">
          <cell r="C13">
            <v>1325</v>
          </cell>
          <cell r="D13">
            <v>1325</v>
          </cell>
          <cell r="E13">
            <v>1325</v>
          </cell>
        </row>
      </sheetData>
      <sheetData sheetId="9" refreshError="1">
        <row r="12">
          <cell r="G12">
            <v>2600</v>
          </cell>
          <cell r="H12">
            <v>2964</v>
          </cell>
          <cell r="I12">
            <v>3290</v>
          </cell>
        </row>
        <row r="13">
          <cell r="G13">
            <v>1703.45</v>
          </cell>
          <cell r="H13">
            <v>1941.93</v>
          </cell>
          <cell r="I13">
            <v>2155.52</v>
          </cell>
        </row>
      </sheetData>
      <sheetData sheetId="10" refreshError="1">
        <row r="6">
          <cell r="C6">
            <v>2535</v>
          </cell>
          <cell r="D6">
            <v>2785</v>
          </cell>
          <cell r="E6">
            <v>3090</v>
          </cell>
        </row>
        <row r="7">
          <cell r="C7">
            <v>2606.41</v>
          </cell>
          <cell r="D7">
            <v>2863.45</v>
          </cell>
          <cell r="E7">
            <v>3177.04</v>
          </cell>
        </row>
      </sheetData>
      <sheetData sheetId="11" refreshError="1">
        <row r="11">
          <cell r="C11">
            <v>4643.8900000000003</v>
          </cell>
          <cell r="D11">
            <v>4773.8900000000003</v>
          </cell>
          <cell r="F11">
            <v>5033.8900000000003</v>
          </cell>
        </row>
      </sheetData>
      <sheetData sheetId="12" refreshError="1">
        <row r="7">
          <cell r="C7">
            <v>3600</v>
          </cell>
          <cell r="D7">
            <v>3930</v>
          </cell>
          <cell r="E7">
            <v>4536</v>
          </cell>
        </row>
      </sheetData>
      <sheetData sheetId="13" refreshError="1">
        <row r="7">
          <cell r="C7">
            <v>3554</v>
          </cell>
          <cell r="D7">
            <v>3899</v>
          </cell>
          <cell r="E7">
            <v>4283</v>
          </cell>
        </row>
      </sheetData>
      <sheetData sheetId="14" refreshError="1">
        <row r="7">
          <cell r="C7">
            <v>5238</v>
          </cell>
          <cell r="D7">
            <v>5388</v>
          </cell>
          <cell r="F7">
            <v>5688</v>
          </cell>
        </row>
      </sheetData>
      <sheetData sheetId="15" refreshError="1">
        <row r="23">
          <cell r="D23">
            <v>4030</v>
          </cell>
        </row>
        <row r="42">
          <cell r="D42">
            <v>3770</v>
          </cell>
        </row>
        <row r="60">
          <cell r="D60">
            <v>3510</v>
          </cell>
        </row>
      </sheetData>
      <sheetData sheetId="16" refreshError="1">
        <row r="27">
          <cell r="T27">
            <v>4104</v>
          </cell>
        </row>
        <row r="28">
          <cell r="V28">
            <v>844.00625000000002</v>
          </cell>
        </row>
        <row r="29">
          <cell r="T29">
            <v>100</v>
          </cell>
        </row>
        <row r="52">
          <cell r="T52">
            <v>3954</v>
          </cell>
        </row>
        <row r="72">
          <cell r="T72">
            <v>3877</v>
          </cell>
        </row>
      </sheetData>
      <sheetData sheetId="17" refreshError="1">
        <row r="10">
          <cell r="E10">
            <v>3952</v>
          </cell>
          <cell r="F10">
            <v>3978</v>
          </cell>
          <cell r="G10">
            <v>4186</v>
          </cell>
        </row>
      </sheetData>
      <sheetData sheetId="18" refreshError="1">
        <row r="8">
          <cell r="F8">
            <v>2242</v>
          </cell>
          <cell r="I8">
            <v>2209</v>
          </cell>
          <cell r="L8">
            <v>2540</v>
          </cell>
        </row>
      </sheetData>
      <sheetData sheetId="19" refreshError="1">
        <row r="27">
          <cell r="F27">
            <v>4722</v>
          </cell>
          <cell r="I27">
            <v>4520</v>
          </cell>
          <cell r="L27">
            <v>4102</v>
          </cell>
        </row>
      </sheetData>
      <sheetData sheetId="20" refreshError="1">
        <row r="17">
          <cell r="D17">
            <v>2270</v>
          </cell>
          <cell r="E17">
            <v>2249</v>
          </cell>
          <cell r="F17">
            <v>2228</v>
          </cell>
          <cell r="G17">
            <v>2206</v>
          </cell>
        </row>
        <row r="18">
          <cell r="D18">
            <v>1698.3</v>
          </cell>
          <cell r="E18">
            <v>1698.3</v>
          </cell>
          <cell r="F18">
            <v>1698.3</v>
          </cell>
          <cell r="G18">
            <v>1698.3</v>
          </cell>
        </row>
      </sheetData>
      <sheetData sheetId="21" refreshError="1">
        <row r="24">
          <cell r="E24">
            <v>5800</v>
          </cell>
        </row>
        <row r="25">
          <cell r="E25">
            <v>712.8</v>
          </cell>
        </row>
        <row r="26">
          <cell r="E26">
            <v>325.64</v>
          </cell>
        </row>
        <row r="43">
          <cell r="E43">
            <v>5400</v>
          </cell>
        </row>
        <row r="44">
          <cell r="E44">
            <v>712.8</v>
          </cell>
        </row>
        <row r="45">
          <cell r="E45">
            <v>305.64000000000004</v>
          </cell>
        </row>
        <row r="62">
          <cell r="E62">
            <v>5000</v>
          </cell>
        </row>
        <row r="63">
          <cell r="E63">
            <v>712.8</v>
          </cell>
        </row>
        <row r="64">
          <cell r="E64">
            <v>285.64000000000004</v>
          </cell>
        </row>
      </sheetData>
      <sheetData sheetId="22" refreshError="1">
        <row r="15">
          <cell r="F15">
            <v>4299</v>
          </cell>
          <cell r="I15">
            <v>4388</v>
          </cell>
          <cell r="L15">
            <v>4433</v>
          </cell>
        </row>
        <row r="17">
          <cell r="F17">
            <v>214.95000000000002</v>
          </cell>
          <cell r="I17">
            <v>219.4</v>
          </cell>
          <cell r="L17">
            <v>221.65</v>
          </cell>
        </row>
      </sheetData>
      <sheetData sheetId="23" refreshError="1">
        <row r="35">
          <cell r="I35">
            <v>3380</v>
          </cell>
        </row>
        <row r="37">
          <cell r="I37">
            <v>169</v>
          </cell>
        </row>
        <row r="55">
          <cell r="I55">
            <v>2990</v>
          </cell>
        </row>
        <row r="57">
          <cell r="I57">
            <v>149.5</v>
          </cell>
        </row>
        <row r="73">
          <cell r="I73">
            <v>2600</v>
          </cell>
        </row>
        <row r="75">
          <cell r="I75">
            <v>130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attisgarh"/>
      <sheetName val="Gujrat"/>
      <sheetName val="Bihar"/>
      <sheetName val="J&amp;K"/>
      <sheetName val="Assam"/>
      <sheetName val="Orissa"/>
      <sheetName val="Jharkhand"/>
      <sheetName val="Delhi"/>
      <sheetName val="MP"/>
      <sheetName val="UP"/>
      <sheetName val="Uttaranchal"/>
      <sheetName val="Haryana"/>
      <sheetName val="HP"/>
      <sheetName val="Punjab"/>
      <sheetName val="Chandigarh"/>
      <sheetName val="Rajasthan"/>
      <sheetName val="Kerala"/>
      <sheetName val="Goa"/>
      <sheetName val="TN"/>
      <sheetName val="AP"/>
      <sheetName val="Karnataka"/>
      <sheetName val="Maharashtra"/>
      <sheetName val="West Bengal"/>
      <sheetName val="Sikkim"/>
    </sheetNames>
    <sheetDataSet>
      <sheetData sheetId="0" refreshError="1">
        <row r="12">
          <cell r="C12">
            <v>3432</v>
          </cell>
          <cell r="D12">
            <v>3614</v>
          </cell>
          <cell r="E12">
            <v>3874</v>
          </cell>
        </row>
      </sheetData>
      <sheetData sheetId="1" refreshError="1">
        <row r="6">
          <cell r="F6">
            <v>3684.2</v>
          </cell>
        </row>
        <row r="7">
          <cell r="F7">
            <v>1346.8</v>
          </cell>
        </row>
      </sheetData>
      <sheetData sheetId="2" refreshError="1">
        <row r="15">
          <cell r="C15">
            <v>3926</v>
          </cell>
          <cell r="G15">
            <v>4108</v>
          </cell>
        </row>
        <row r="17">
          <cell r="C17">
            <v>196.3</v>
          </cell>
          <cell r="G17">
            <v>205.4</v>
          </cell>
        </row>
        <row r="35">
          <cell r="C35">
            <v>4992</v>
          </cell>
        </row>
        <row r="37">
          <cell r="C37">
            <v>249.60000000000002</v>
          </cell>
        </row>
      </sheetData>
      <sheetData sheetId="3" refreshError="1">
        <row r="17">
          <cell r="C17">
            <v>1980</v>
          </cell>
          <cell r="D17">
            <v>2640</v>
          </cell>
          <cell r="E17">
            <v>4410</v>
          </cell>
        </row>
      </sheetData>
      <sheetData sheetId="4" refreshError="1">
        <row r="11">
          <cell r="C11">
            <v>3900</v>
          </cell>
          <cell r="F11">
            <v>4500</v>
          </cell>
          <cell r="I11">
            <v>6240</v>
          </cell>
        </row>
        <row r="13">
          <cell r="C13">
            <v>195</v>
          </cell>
          <cell r="F13">
            <v>225</v>
          </cell>
          <cell r="I13">
            <v>312</v>
          </cell>
        </row>
      </sheetData>
      <sheetData sheetId="5" refreshError="1">
        <row r="22">
          <cell r="C22">
            <v>2700</v>
          </cell>
          <cell r="F22">
            <v>3090</v>
          </cell>
          <cell r="I22">
            <v>3480</v>
          </cell>
        </row>
        <row r="23">
          <cell r="C23">
            <v>75</v>
          </cell>
          <cell r="F23">
            <v>75</v>
          </cell>
          <cell r="I23">
            <v>75</v>
          </cell>
        </row>
        <row r="24">
          <cell r="C24">
            <v>138.75</v>
          </cell>
          <cell r="F24">
            <v>158.25</v>
          </cell>
          <cell r="I24">
            <v>177.75</v>
          </cell>
        </row>
      </sheetData>
      <sheetData sheetId="6" refreshError="1">
        <row r="21">
          <cell r="D21">
            <v>3302</v>
          </cell>
          <cell r="G21">
            <v>3692</v>
          </cell>
          <cell r="J21">
            <v>4108</v>
          </cell>
        </row>
        <row r="22">
          <cell r="D22">
            <v>483</v>
          </cell>
          <cell r="G22">
            <v>539</v>
          </cell>
          <cell r="J22">
            <v>600</v>
          </cell>
        </row>
        <row r="23">
          <cell r="D23">
            <v>189.25</v>
          </cell>
          <cell r="J23">
            <v>235.4</v>
          </cell>
          <cell r="M23">
            <v>284.66500000000002</v>
          </cell>
        </row>
      </sheetData>
      <sheetData sheetId="7" refreshError="1">
        <row r="12">
          <cell r="C12">
            <v>8528</v>
          </cell>
        </row>
        <row r="39">
          <cell r="C39">
            <v>7746</v>
          </cell>
        </row>
        <row r="57">
          <cell r="C57">
            <v>7020</v>
          </cell>
        </row>
      </sheetData>
      <sheetData sheetId="8" refreshError="1">
        <row r="12">
          <cell r="C12">
            <v>3070</v>
          </cell>
          <cell r="D12">
            <v>3200</v>
          </cell>
          <cell r="E12">
            <v>3350</v>
          </cell>
        </row>
        <row r="13">
          <cell r="C13">
            <v>1700</v>
          </cell>
          <cell r="D13">
            <v>1700</v>
          </cell>
          <cell r="E13">
            <v>1700</v>
          </cell>
        </row>
      </sheetData>
      <sheetData sheetId="9" refreshError="1">
        <row r="12">
          <cell r="C12">
            <v>2600</v>
          </cell>
          <cell r="D12">
            <v>2964</v>
          </cell>
          <cell r="E12">
            <v>3290</v>
          </cell>
        </row>
        <row r="13">
          <cell r="C13">
            <v>1927.29</v>
          </cell>
          <cell r="D13">
            <v>2197.4499999999998</v>
          </cell>
          <cell r="E13">
            <v>2439.14</v>
          </cell>
        </row>
      </sheetData>
      <sheetData sheetId="10" refreshError="1">
        <row r="6">
          <cell r="C6">
            <v>2405</v>
          </cell>
          <cell r="D6">
            <v>2635</v>
          </cell>
          <cell r="E6">
            <v>2865</v>
          </cell>
        </row>
        <row r="7">
          <cell r="C7">
            <v>1612</v>
          </cell>
          <cell r="D7">
            <v>1612</v>
          </cell>
          <cell r="E7">
            <v>1612</v>
          </cell>
        </row>
      </sheetData>
      <sheetData sheetId="11" refreshError="1">
        <row r="11">
          <cell r="C11">
            <v>4847.17</v>
          </cell>
          <cell r="D11">
            <v>4977.17</v>
          </cell>
          <cell r="F11">
            <v>5237.17</v>
          </cell>
        </row>
      </sheetData>
      <sheetData sheetId="12" refreshError="1">
        <row r="7">
          <cell r="C7">
            <v>3600</v>
          </cell>
          <cell r="D7">
            <v>3930</v>
          </cell>
          <cell r="E7">
            <v>4536</v>
          </cell>
        </row>
      </sheetData>
      <sheetData sheetId="13" refreshError="1">
        <row r="7">
          <cell r="C7">
            <v>4268</v>
          </cell>
          <cell r="D7">
            <v>4613</v>
          </cell>
          <cell r="E7">
            <v>4997</v>
          </cell>
        </row>
      </sheetData>
      <sheetData sheetId="14" refreshError="1">
        <row r="7">
          <cell r="C7">
            <v>6358</v>
          </cell>
          <cell r="D7">
            <v>6508</v>
          </cell>
          <cell r="F7">
            <v>6808</v>
          </cell>
        </row>
      </sheetData>
      <sheetData sheetId="15" refreshError="1">
        <row r="23">
          <cell r="D23">
            <v>4342</v>
          </cell>
        </row>
        <row r="42">
          <cell r="D42">
            <v>4082</v>
          </cell>
        </row>
        <row r="60">
          <cell r="D60">
            <v>3822</v>
          </cell>
        </row>
      </sheetData>
      <sheetData sheetId="16" refreshError="1">
        <row r="27">
          <cell r="T27">
            <v>4104</v>
          </cell>
        </row>
        <row r="52">
          <cell r="T52">
            <v>3954</v>
          </cell>
        </row>
        <row r="72">
          <cell r="T72">
            <v>3877</v>
          </cell>
        </row>
      </sheetData>
      <sheetData sheetId="17" refreshError="1">
        <row r="10">
          <cell r="E10">
            <v>3952</v>
          </cell>
          <cell r="F10">
            <v>3978</v>
          </cell>
          <cell r="G10">
            <v>4186</v>
          </cell>
        </row>
      </sheetData>
      <sheetData sheetId="18" refreshError="1">
        <row r="7">
          <cell r="C7">
            <v>2540</v>
          </cell>
        </row>
        <row r="8">
          <cell r="D8">
            <v>1604</v>
          </cell>
        </row>
        <row r="9">
          <cell r="C9">
            <v>2242</v>
          </cell>
          <cell r="D9">
            <v>1604</v>
          </cell>
        </row>
        <row r="10">
          <cell r="C10">
            <v>2209</v>
          </cell>
          <cell r="D10">
            <v>1604</v>
          </cell>
        </row>
      </sheetData>
      <sheetData sheetId="19" refreshError="1"/>
      <sheetData sheetId="20" refreshError="1">
        <row r="17">
          <cell r="D17">
            <v>2270</v>
          </cell>
          <cell r="E17">
            <v>2249</v>
          </cell>
          <cell r="F17">
            <v>2228</v>
          </cell>
          <cell r="G17">
            <v>2206</v>
          </cell>
        </row>
      </sheetData>
      <sheetData sheetId="21" refreshError="1">
        <row r="14">
          <cell r="E14">
            <v>5800</v>
          </cell>
        </row>
        <row r="15">
          <cell r="E15">
            <v>1005</v>
          </cell>
        </row>
        <row r="16">
          <cell r="E16">
            <v>340.25</v>
          </cell>
        </row>
        <row r="33">
          <cell r="E33">
            <v>5400</v>
          </cell>
        </row>
        <row r="34">
          <cell r="E34">
            <v>1005</v>
          </cell>
        </row>
        <row r="35">
          <cell r="E35">
            <v>320.25</v>
          </cell>
        </row>
        <row r="52">
          <cell r="E52">
            <v>5000</v>
          </cell>
        </row>
        <row r="53">
          <cell r="E53">
            <v>1005</v>
          </cell>
        </row>
        <row r="54">
          <cell r="E54">
            <v>300.25</v>
          </cell>
        </row>
      </sheetData>
      <sheetData sheetId="22" refreshError="1">
        <row r="15">
          <cell r="F15">
            <v>4482</v>
          </cell>
          <cell r="I15">
            <v>4571</v>
          </cell>
          <cell r="L15">
            <v>4616</v>
          </cell>
        </row>
        <row r="17">
          <cell r="F17">
            <v>224.10000000000002</v>
          </cell>
          <cell r="I17">
            <v>228.55</v>
          </cell>
          <cell r="L17">
            <v>230.8</v>
          </cell>
        </row>
      </sheetData>
      <sheetData sheetId="23" refreshError="1">
        <row r="35">
          <cell r="I35">
            <v>4290</v>
          </cell>
        </row>
        <row r="37">
          <cell r="I37">
            <v>214.5</v>
          </cell>
        </row>
        <row r="55">
          <cell r="I55">
            <v>3770</v>
          </cell>
        </row>
        <row r="57">
          <cell r="I57">
            <v>188.5</v>
          </cell>
        </row>
        <row r="73">
          <cell r="I73">
            <v>3380</v>
          </cell>
        </row>
        <row r="75">
          <cell r="I75">
            <v>169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hattisgarh"/>
      <sheetName val="Gujrat"/>
      <sheetName val="Bihar"/>
      <sheetName val="J&amp;K"/>
      <sheetName val="Assam"/>
      <sheetName val="Orissa"/>
      <sheetName val="Jharkhand"/>
      <sheetName val="Delhi"/>
      <sheetName val="MP"/>
      <sheetName val="UP"/>
      <sheetName val="Uttaranchal"/>
      <sheetName val="Haryana"/>
      <sheetName val="HP"/>
      <sheetName val="Punjab"/>
      <sheetName val="Chandigarh"/>
      <sheetName val="Rajasthan"/>
      <sheetName val="Kerala"/>
      <sheetName val="Goa"/>
      <sheetName val="TN"/>
      <sheetName val="AP"/>
      <sheetName val="Karnataka"/>
      <sheetName val="Maharashtra"/>
      <sheetName val="West Bengal"/>
      <sheetName val="Sikkim"/>
      <sheetName val="Andaman &amp; Nicobar"/>
    </sheetNames>
    <sheetDataSet>
      <sheetData sheetId="0" refreshError="1"/>
      <sheetData sheetId="1" refreshError="1">
        <row r="12">
          <cell r="C12">
            <v>3432</v>
          </cell>
          <cell r="D12">
            <v>3614</v>
          </cell>
          <cell r="E12">
            <v>3874</v>
          </cell>
        </row>
        <row r="13">
          <cell r="C13">
            <v>1511</v>
          </cell>
          <cell r="D13">
            <v>1511</v>
          </cell>
          <cell r="E13">
            <v>1511</v>
          </cell>
        </row>
      </sheetData>
      <sheetData sheetId="2" refreshError="1">
        <row r="6">
          <cell r="F6">
            <v>3684.2</v>
          </cell>
        </row>
        <row r="8">
          <cell r="F8">
            <v>1830.4</v>
          </cell>
        </row>
      </sheetData>
      <sheetData sheetId="3" refreshError="1">
        <row r="15">
          <cell r="C15">
            <v>4368</v>
          </cell>
          <cell r="G15">
            <v>4550</v>
          </cell>
        </row>
        <row r="17">
          <cell r="C17">
            <v>218.4</v>
          </cell>
          <cell r="G17">
            <v>227.5</v>
          </cell>
        </row>
        <row r="35">
          <cell r="C35">
            <v>5564</v>
          </cell>
        </row>
        <row r="37">
          <cell r="C37">
            <v>278.2</v>
          </cell>
        </row>
      </sheetData>
      <sheetData sheetId="4" refreshError="1">
        <row r="17">
          <cell r="C17">
            <v>3900</v>
          </cell>
          <cell r="D17">
            <v>4550</v>
          </cell>
          <cell r="E17">
            <v>5850</v>
          </cell>
        </row>
      </sheetData>
      <sheetData sheetId="5" refreshError="1">
        <row r="7">
          <cell r="C7">
            <v>4122</v>
          </cell>
          <cell r="F7">
            <v>4756</v>
          </cell>
          <cell r="I7">
            <v>6595</v>
          </cell>
        </row>
        <row r="9">
          <cell r="C9">
            <v>206.10000000000002</v>
          </cell>
          <cell r="F9">
            <v>225</v>
          </cell>
          <cell r="I9">
            <v>329.75</v>
          </cell>
        </row>
      </sheetData>
      <sheetData sheetId="6" refreshError="1">
        <row r="18">
          <cell r="C18">
            <v>3900</v>
          </cell>
          <cell r="F18">
            <v>4420</v>
          </cell>
          <cell r="I18">
            <v>4940</v>
          </cell>
        </row>
      </sheetData>
      <sheetData sheetId="7" refreshError="1">
        <row r="21">
          <cell r="D21">
            <v>3302</v>
          </cell>
          <cell r="G21">
            <v>3692</v>
          </cell>
          <cell r="J21">
            <v>4108</v>
          </cell>
        </row>
        <row r="22">
          <cell r="D22">
            <v>858.85</v>
          </cell>
          <cell r="G22">
            <v>960.28</v>
          </cell>
          <cell r="J22">
            <v>1068.49</v>
          </cell>
        </row>
        <row r="23">
          <cell r="D23">
            <v>208.04250000000002</v>
          </cell>
          <cell r="G23">
            <v>232.614</v>
          </cell>
          <cell r="J23">
            <v>258.8245</v>
          </cell>
        </row>
      </sheetData>
      <sheetData sheetId="8" refreshError="1">
        <row r="12">
          <cell r="C12">
            <v>8814</v>
          </cell>
        </row>
        <row r="39">
          <cell r="C39">
            <v>8008</v>
          </cell>
        </row>
        <row r="57">
          <cell r="C57">
            <v>7254</v>
          </cell>
        </row>
      </sheetData>
      <sheetData sheetId="9" refreshError="1">
        <row r="12">
          <cell r="C12">
            <v>3070</v>
          </cell>
          <cell r="D12">
            <v>3200</v>
          </cell>
          <cell r="E12">
            <v>3350</v>
          </cell>
        </row>
        <row r="13">
          <cell r="C13">
            <v>2200</v>
          </cell>
          <cell r="D13">
            <v>2200</v>
          </cell>
          <cell r="E13">
            <v>2200</v>
          </cell>
        </row>
      </sheetData>
      <sheetData sheetId="10" refreshError="1">
        <row r="12">
          <cell r="C12">
            <v>2600</v>
          </cell>
          <cell r="D12">
            <v>2964</v>
          </cell>
          <cell r="E12">
            <v>3290</v>
          </cell>
        </row>
        <row r="13">
          <cell r="C13">
            <v>2376</v>
          </cell>
          <cell r="D13">
            <v>2709</v>
          </cell>
          <cell r="E13">
            <v>3007</v>
          </cell>
        </row>
      </sheetData>
      <sheetData sheetId="11" refreshError="1">
        <row r="6">
          <cell r="C6">
            <v>2405</v>
          </cell>
          <cell r="D6">
            <v>2635</v>
          </cell>
          <cell r="E6">
            <v>2865</v>
          </cell>
        </row>
        <row r="7">
          <cell r="C7">
            <v>1612</v>
          </cell>
          <cell r="D7">
            <v>1612</v>
          </cell>
          <cell r="E7">
            <v>1612</v>
          </cell>
        </row>
      </sheetData>
      <sheetData sheetId="12" refreshError="1">
        <row r="11">
          <cell r="C11">
            <v>5213</v>
          </cell>
          <cell r="D11">
            <v>5343</v>
          </cell>
          <cell r="F11">
            <v>5603</v>
          </cell>
        </row>
      </sheetData>
      <sheetData sheetId="13" refreshError="1">
        <row r="7">
          <cell r="C7">
            <v>4500</v>
          </cell>
          <cell r="D7">
            <v>4912</v>
          </cell>
          <cell r="E7">
            <v>5669</v>
          </cell>
        </row>
      </sheetData>
      <sheetData sheetId="14" refreshError="1">
        <row r="7">
          <cell r="C7">
            <v>5695</v>
          </cell>
          <cell r="D7">
            <v>6040</v>
          </cell>
          <cell r="E7">
            <v>6424</v>
          </cell>
        </row>
      </sheetData>
      <sheetData sheetId="15" refreshError="1">
        <row r="7">
          <cell r="C7">
            <v>6750</v>
          </cell>
          <cell r="D7">
            <v>6900</v>
          </cell>
          <cell r="F7">
            <v>7200</v>
          </cell>
        </row>
      </sheetData>
      <sheetData sheetId="16" refreshError="1">
        <row r="23">
          <cell r="D23">
            <v>4342</v>
          </cell>
        </row>
        <row r="42">
          <cell r="D42">
            <v>4082</v>
          </cell>
        </row>
        <row r="60">
          <cell r="D60">
            <v>3822</v>
          </cell>
        </row>
      </sheetData>
      <sheetData sheetId="17" refreshError="1">
        <row r="27">
          <cell r="T27">
            <v>4104</v>
          </cell>
        </row>
        <row r="52">
          <cell r="T52">
            <v>3954</v>
          </cell>
        </row>
        <row r="72">
          <cell r="T72">
            <v>3877</v>
          </cell>
        </row>
      </sheetData>
      <sheetData sheetId="18" refreshError="1">
        <row r="10">
          <cell r="E10">
            <v>5408</v>
          </cell>
          <cell r="F10">
            <v>5434</v>
          </cell>
          <cell r="G10">
            <v>5720</v>
          </cell>
        </row>
      </sheetData>
      <sheetData sheetId="19" refreshError="1">
        <row r="10">
          <cell r="B10">
            <v>2269</v>
          </cell>
        </row>
        <row r="11">
          <cell r="B11">
            <v>2242</v>
          </cell>
        </row>
        <row r="12">
          <cell r="B12">
            <v>2209</v>
          </cell>
        </row>
      </sheetData>
      <sheetData sheetId="20" refreshError="1">
        <row r="27">
          <cell r="F27">
            <v>4722</v>
          </cell>
          <cell r="I27">
            <v>4520</v>
          </cell>
          <cell r="L27">
            <v>4102</v>
          </cell>
        </row>
      </sheetData>
      <sheetData sheetId="21" refreshError="1">
        <row r="17">
          <cell r="D17">
            <v>4940</v>
          </cell>
          <cell r="E17">
            <v>4680</v>
          </cell>
          <cell r="F17">
            <v>4446</v>
          </cell>
        </row>
        <row r="18">
          <cell r="D18">
            <v>949</v>
          </cell>
        </row>
      </sheetData>
      <sheetData sheetId="22" refreshError="1">
        <row r="15">
          <cell r="E15">
            <v>5800</v>
          </cell>
        </row>
        <row r="16">
          <cell r="E16">
            <v>1577</v>
          </cell>
        </row>
        <row r="17">
          <cell r="E17">
            <v>368.85</v>
          </cell>
        </row>
        <row r="34">
          <cell r="E34">
            <v>5400</v>
          </cell>
        </row>
        <row r="36">
          <cell r="E36">
            <v>348.85</v>
          </cell>
        </row>
        <row r="53">
          <cell r="E53">
            <v>5000</v>
          </cell>
        </row>
        <row r="54">
          <cell r="E54">
            <v>1577</v>
          </cell>
        </row>
        <row r="55">
          <cell r="E55">
            <v>328.85</v>
          </cell>
        </row>
      </sheetData>
      <sheetData sheetId="23" refreshError="1">
        <row r="15">
          <cell r="F15">
            <v>4522</v>
          </cell>
          <cell r="I15">
            <v>4611</v>
          </cell>
          <cell r="L15">
            <v>4656</v>
          </cell>
        </row>
        <row r="17">
          <cell r="F17">
            <v>226.10000000000002</v>
          </cell>
          <cell r="I17">
            <v>230.55</v>
          </cell>
          <cell r="L17">
            <v>232.8</v>
          </cell>
        </row>
      </sheetData>
      <sheetData sheetId="24" refreshError="1">
        <row r="35">
          <cell r="I35">
            <v>4290</v>
          </cell>
        </row>
        <row r="37">
          <cell r="I37">
            <v>214.5</v>
          </cell>
        </row>
        <row r="55">
          <cell r="I55">
            <v>3770</v>
          </cell>
        </row>
        <row r="57">
          <cell r="I57">
            <v>188.5</v>
          </cell>
        </row>
        <row r="73">
          <cell r="I73">
            <v>3380</v>
          </cell>
        </row>
        <row r="75">
          <cell r="I75">
            <v>169</v>
          </cell>
        </row>
      </sheetData>
      <sheetData sheetId="25" refreshError="1">
        <row r="4">
          <cell r="D4">
            <v>4498</v>
          </cell>
          <cell r="E4">
            <v>4940</v>
          </cell>
          <cell r="F4">
            <v>5434</v>
          </cell>
        </row>
        <row r="10">
          <cell r="D10">
            <v>4836</v>
          </cell>
          <cell r="E10">
            <v>5304</v>
          </cell>
          <cell r="F10">
            <v>5824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entral MW"/>
      <sheetName val="Chattisgarh"/>
      <sheetName val="Gujrat"/>
      <sheetName val="Bihar"/>
      <sheetName val="J&amp;K"/>
      <sheetName val="Assam"/>
      <sheetName val="Orissa"/>
      <sheetName val="Jharkhand"/>
      <sheetName val="Delhi"/>
      <sheetName val="MP"/>
      <sheetName val="UP"/>
      <sheetName val="Uttaranchal"/>
      <sheetName val="Haryana"/>
      <sheetName val="HP"/>
      <sheetName val="Punjab"/>
      <sheetName val="Chandigarh"/>
      <sheetName val="Rajasthan"/>
      <sheetName val="Kerala"/>
      <sheetName val="Goa"/>
      <sheetName val="TN"/>
      <sheetName val="AP"/>
      <sheetName val="Karnataka"/>
      <sheetName val="Maharashtra"/>
      <sheetName val="West Bengal"/>
      <sheetName val="Sikkim"/>
      <sheetName val="Andaman &amp; Nicobar"/>
    </sheetNames>
    <sheetDataSet>
      <sheetData sheetId="0" refreshError="1"/>
      <sheetData sheetId="1" refreshError="1">
        <row r="14">
          <cell r="C14">
            <v>3432</v>
          </cell>
          <cell r="D14">
            <v>3614</v>
          </cell>
          <cell r="E14">
            <v>3874</v>
          </cell>
        </row>
      </sheetData>
      <sheetData sheetId="2" refreshError="1">
        <row r="267">
          <cell r="J267">
            <v>3528.2</v>
          </cell>
        </row>
        <row r="268">
          <cell r="J268">
            <v>3606.2</v>
          </cell>
        </row>
        <row r="269">
          <cell r="J269">
            <v>3684.2</v>
          </cell>
        </row>
      </sheetData>
      <sheetData sheetId="3" refreshError="1">
        <row r="15">
          <cell r="C15">
            <v>4576</v>
          </cell>
          <cell r="G15">
            <v>4784</v>
          </cell>
        </row>
        <row r="17">
          <cell r="C17">
            <v>228.8</v>
          </cell>
          <cell r="G17">
            <v>239.20000000000002</v>
          </cell>
        </row>
        <row r="35">
          <cell r="C35">
            <v>5850</v>
          </cell>
        </row>
        <row r="37">
          <cell r="C37">
            <v>292.5</v>
          </cell>
        </row>
      </sheetData>
      <sheetData sheetId="4" refreshError="1">
        <row r="17">
          <cell r="C17">
            <v>3900</v>
          </cell>
          <cell r="D17">
            <v>4550</v>
          </cell>
          <cell r="E17">
            <v>5850</v>
          </cell>
        </row>
      </sheetData>
      <sheetData sheetId="5" refreshError="1">
        <row r="7">
          <cell r="C7">
            <v>4394</v>
          </cell>
          <cell r="F7">
            <v>4550</v>
          </cell>
          <cell r="I7">
            <v>5902</v>
          </cell>
        </row>
        <row r="9">
          <cell r="C9">
            <v>219.70000000000002</v>
          </cell>
          <cell r="F9">
            <v>225</v>
          </cell>
          <cell r="I9">
            <v>295.10000000000002</v>
          </cell>
        </row>
      </sheetData>
      <sheetData sheetId="6" refreshError="1">
        <row r="18">
          <cell r="C18">
            <v>3900</v>
          </cell>
          <cell r="F18">
            <v>4420</v>
          </cell>
          <cell r="I18">
            <v>4940</v>
          </cell>
        </row>
      </sheetData>
      <sheetData sheetId="7" refreshError="1">
        <row r="21">
          <cell r="D21">
            <v>3302</v>
          </cell>
          <cell r="G21">
            <v>3692</v>
          </cell>
          <cell r="J21">
            <v>4108</v>
          </cell>
        </row>
        <row r="22">
          <cell r="D22">
            <v>1045</v>
          </cell>
          <cell r="G22">
            <v>1168</v>
          </cell>
          <cell r="J22">
            <v>1300</v>
          </cell>
        </row>
        <row r="23">
          <cell r="D23">
            <v>217.35000000000002</v>
          </cell>
          <cell r="G23">
            <v>243</v>
          </cell>
          <cell r="J23">
            <v>270.40000000000003</v>
          </cell>
        </row>
      </sheetData>
      <sheetData sheetId="8" refreshError="1">
        <row r="12">
          <cell r="C12">
            <v>9802</v>
          </cell>
        </row>
        <row r="39">
          <cell r="C39">
            <v>8918</v>
          </cell>
        </row>
        <row r="57">
          <cell r="C57">
            <v>8086</v>
          </cell>
        </row>
      </sheetData>
      <sheetData sheetId="9" refreshError="1">
        <row r="14">
          <cell r="C14">
            <v>3070</v>
          </cell>
          <cell r="D14">
            <v>3200</v>
          </cell>
          <cell r="E14">
            <v>3350</v>
          </cell>
        </row>
        <row r="15">
          <cell r="E15">
            <v>2450</v>
          </cell>
        </row>
      </sheetData>
      <sheetData sheetId="10" refreshError="1">
        <row r="12">
          <cell r="C12">
            <v>5750</v>
          </cell>
          <cell r="D12">
            <v>6325</v>
          </cell>
          <cell r="E12">
            <v>7085</v>
          </cell>
        </row>
        <row r="13">
          <cell r="C13">
            <v>266.2</v>
          </cell>
          <cell r="D13">
            <v>292.62</v>
          </cell>
          <cell r="E13">
            <v>328.01</v>
          </cell>
        </row>
      </sheetData>
      <sheetData sheetId="11" refreshError="1">
        <row r="6">
          <cell r="C6">
            <v>5050</v>
          </cell>
          <cell r="D6">
            <v>5330</v>
          </cell>
          <cell r="E6">
            <v>5610</v>
          </cell>
        </row>
      </sheetData>
      <sheetData sheetId="12" refreshError="1">
        <row r="11">
          <cell r="C11">
            <v>5342</v>
          </cell>
          <cell r="D11">
            <v>5472</v>
          </cell>
          <cell r="F11">
            <v>5732</v>
          </cell>
        </row>
      </sheetData>
      <sheetData sheetId="13" refreshError="1">
        <row r="7">
          <cell r="C7">
            <v>4500</v>
          </cell>
          <cell r="D7">
            <v>4912</v>
          </cell>
          <cell r="E7">
            <v>5669</v>
          </cell>
        </row>
      </sheetData>
      <sheetData sheetId="14" refreshError="1">
        <row r="7">
          <cell r="C7">
            <v>6248</v>
          </cell>
          <cell r="D7">
            <v>7028</v>
          </cell>
          <cell r="E7">
            <v>7925</v>
          </cell>
        </row>
      </sheetData>
      <sheetData sheetId="15" refreshError="1">
        <row r="13">
          <cell r="C13">
            <v>7352</v>
          </cell>
          <cell r="D13">
            <v>7502</v>
          </cell>
          <cell r="F13">
            <v>7802</v>
          </cell>
        </row>
      </sheetData>
      <sheetData sheetId="16" refreshError="1">
        <row r="29">
          <cell r="D29">
            <v>4836</v>
          </cell>
        </row>
        <row r="48">
          <cell r="D48">
            <v>4576</v>
          </cell>
        </row>
        <row r="66">
          <cell r="D66">
            <v>4316</v>
          </cell>
        </row>
      </sheetData>
      <sheetData sheetId="17" refreshError="1">
        <row r="27">
          <cell r="T27">
            <v>4104</v>
          </cell>
        </row>
        <row r="28">
          <cell r="V28">
            <v>2607.3529411764707</v>
          </cell>
        </row>
        <row r="52">
          <cell r="T52">
            <v>3954</v>
          </cell>
        </row>
        <row r="72">
          <cell r="T72">
            <v>3877</v>
          </cell>
        </row>
      </sheetData>
      <sheetData sheetId="18" refreshError="1">
        <row r="10">
          <cell r="E10">
            <v>5408</v>
          </cell>
          <cell r="F10">
            <v>5434</v>
          </cell>
          <cell r="G10">
            <v>5720</v>
          </cell>
        </row>
      </sheetData>
      <sheetData sheetId="19" refreshError="1">
        <row r="10">
          <cell r="B10">
            <v>2609</v>
          </cell>
        </row>
        <row r="11">
          <cell r="B11">
            <v>2578</v>
          </cell>
        </row>
        <row r="12">
          <cell r="B12">
            <v>2540</v>
          </cell>
        </row>
      </sheetData>
      <sheetData sheetId="20" refreshError="1">
        <row r="27">
          <cell r="F27">
            <v>4722</v>
          </cell>
          <cell r="I27">
            <v>4520</v>
          </cell>
          <cell r="L27">
            <v>4102</v>
          </cell>
        </row>
        <row r="28">
          <cell r="F28">
            <v>3232</v>
          </cell>
        </row>
      </sheetData>
      <sheetData sheetId="21" refreshError="1">
        <row r="17">
          <cell r="D17">
            <v>4940</v>
          </cell>
          <cell r="E17">
            <v>4680</v>
          </cell>
          <cell r="F17">
            <v>4446</v>
          </cell>
        </row>
      </sheetData>
      <sheetData sheetId="22" refreshError="1">
        <row r="15">
          <cell r="E15">
            <v>5800</v>
          </cell>
        </row>
        <row r="34">
          <cell r="E34">
            <v>5400</v>
          </cell>
        </row>
        <row r="53">
          <cell r="E53">
            <v>5000</v>
          </cell>
        </row>
      </sheetData>
      <sheetData sheetId="23" refreshError="1">
        <row r="15">
          <cell r="F15">
            <v>4522</v>
          </cell>
          <cell r="I15">
            <v>4611</v>
          </cell>
          <cell r="L15">
            <v>4656</v>
          </cell>
        </row>
      </sheetData>
      <sheetData sheetId="24" refreshError="1">
        <row r="35">
          <cell r="C35">
            <v>6500</v>
          </cell>
        </row>
        <row r="55">
          <cell r="C55">
            <v>5720</v>
          </cell>
        </row>
        <row r="73">
          <cell r="C73">
            <v>5200</v>
          </cell>
        </row>
      </sheetData>
      <sheetData sheetId="25" refreshError="1">
        <row r="4">
          <cell r="D4">
            <v>4498</v>
          </cell>
          <cell r="E4">
            <v>4940</v>
          </cell>
          <cell r="F4">
            <v>5434</v>
          </cell>
        </row>
        <row r="5">
          <cell r="D5">
            <v>1456</v>
          </cell>
          <cell r="E5">
            <v>1456</v>
          </cell>
          <cell r="F5">
            <v>1456</v>
          </cell>
        </row>
        <row r="10">
          <cell r="D10">
            <v>4836</v>
          </cell>
          <cell r="E10">
            <v>5304</v>
          </cell>
          <cell r="F10">
            <v>5824</v>
          </cell>
        </row>
        <row r="11">
          <cell r="F11">
            <v>1456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tate Wise"/>
      <sheetName val="Central MW"/>
      <sheetName val="Chattisgarh"/>
      <sheetName val="J&amp;K"/>
      <sheetName val="Orissa"/>
      <sheetName val="Jharkhand"/>
      <sheetName val="Delhi"/>
      <sheetName val="MP"/>
      <sheetName val="UP"/>
      <sheetName val="Uttarkhand"/>
      <sheetName val="Haryana"/>
      <sheetName val="HP"/>
      <sheetName val="Punjab"/>
      <sheetName val="Chandigarh"/>
      <sheetName val="Rajasthan"/>
      <sheetName val="Kerala"/>
      <sheetName val="Goa"/>
      <sheetName val="TN"/>
      <sheetName val="AP"/>
      <sheetName val="Karnataka"/>
      <sheetName val="West Bengal"/>
      <sheetName val="Sikkim"/>
      <sheetName val="Andaman &amp; Nicobar"/>
      <sheetName val="Assam"/>
      <sheetName val="Gujarat"/>
      <sheetName val="Maharashtra"/>
      <sheetName val="Bihar"/>
      <sheetName val="Dadra and Nagar Haveli"/>
      <sheetName val="Mizoram"/>
      <sheetName val="Telangana"/>
    </sheetNames>
    <sheetDataSet>
      <sheetData sheetId="0"/>
      <sheetData sheetId="1"/>
      <sheetData sheetId="2">
        <row r="13">
          <cell r="C13">
            <v>3432</v>
          </cell>
          <cell r="E13">
            <v>3614</v>
          </cell>
          <cell r="G13">
            <v>3874</v>
          </cell>
        </row>
        <row r="14">
          <cell r="C14">
            <v>2085</v>
          </cell>
          <cell r="E14">
            <v>2085</v>
          </cell>
          <cell r="G14">
            <v>2085</v>
          </cell>
        </row>
      </sheetData>
      <sheetData sheetId="3">
        <row r="5">
          <cell r="F5">
            <v>3900</v>
          </cell>
        </row>
        <row r="6">
          <cell r="F6">
            <v>4550</v>
          </cell>
        </row>
        <row r="7">
          <cell r="F7">
            <v>5850</v>
          </cell>
        </row>
      </sheetData>
      <sheetData sheetId="4">
        <row r="10">
          <cell r="C10">
            <v>3965</v>
          </cell>
          <cell r="F10">
            <v>4485</v>
          </cell>
          <cell r="I10">
            <v>5005</v>
          </cell>
        </row>
      </sheetData>
      <sheetData sheetId="5">
        <row r="9">
          <cell r="D9">
            <v>3302</v>
          </cell>
          <cell r="G9">
            <v>3692</v>
          </cell>
          <cell r="J9">
            <v>4108</v>
          </cell>
        </row>
        <row r="10">
          <cell r="D10">
            <v>1301.97</v>
          </cell>
          <cell r="G10">
            <v>1455.75</v>
          </cell>
          <cell r="J10">
            <v>1619.78</v>
          </cell>
        </row>
      </sheetData>
      <sheetData sheetId="6">
        <row r="25">
          <cell r="E25">
            <v>8632</v>
          </cell>
        </row>
        <row r="30">
          <cell r="E30">
            <v>9542</v>
          </cell>
        </row>
        <row r="35">
          <cell r="E35">
            <v>10478</v>
          </cell>
        </row>
      </sheetData>
      <sheetData sheetId="7">
        <row r="12">
          <cell r="C12">
            <v>8435</v>
          </cell>
        </row>
        <row r="13">
          <cell r="C13">
            <v>7057</v>
          </cell>
        </row>
        <row r="14">
          <cell r="C14">
            <v>5939</v>
          </cell>
        </row>
      </sheetData>
      <sheetData sheetId="8">
        <row r="10">
          <cell r="C10">
            <v>5750</v>
          </cell>
          <cell r="E10">
            <v>665.5</v>
          </cell>
        </row>
        <row r="11">
          <cell r="E11">
            <v>732.06</v>
          </cell>
        </row>
        <row r="12">
          <cell r="C12">
            <v>7085</v>
          </cell>
          <cell r="E12">
            <v>820.02</v>
          </cell>
        </row>
      </sheetData>
      <sheetData sheetId="9">
        <row r="8">
          <cell r="C8">
            <v>5050</v>
          </cell>
          <cell r="D8">
            <v>760</v>
          </cell>
        </row>
        <row r="9">
          <cell r="C9">
            <v>5330</v>
          </cell>
          <cell r="D9">
            <v>760</v>
          </cell>
        </row>
        <row r="10">
          <cell r="C10">
            <v>5610</v>
          </cell>
          <cell r="D10">
            <v>760</v>
          </cell>
        </row>
      </sheetData>
      <sheetData sheetId="10">
        <row r="7">
          <cell r="E7">
            <v>5639.5</v>
          </cell>
        </row>
        <row r="10">
          <cell r="E10">
            <v>5899.5</v>
          </cell>
        </row>
        <row r="13">
          <cell r="E13">
            <v>6159.5</v>
          </cell>
        </row>
      </sheetData>
      <sheetData sheetId="11">
        <row r="10">
          <cell r="C10">
            <v>5100</v>
          </cell>
          <cell r="D10">
            <v>5567</v>
          </cell>
          <cell r="E10">
            <v>6425</v>
          </cell>
        </row>
      </sheetData>
      <sheetData sheetId="12">
        <row r="7">
          <cell r="C7">
            <v>6648</v>
          </cell>
          <cell r="D7">
            <v>7428</v>
          </cell>
          <cell r="E7">
            <v>8325</v>
          </cell>
        </row>
      </sheetData>
      <sheetData sheetId="13">
        <row r="11">
          <cell r="C11">
            <v>7940</v>
          </cell>
          <cell r="E11">
            <v>8190</v>
          </cell>
          <cell r="G11">
            <v>8615</v>
          </cell>
        </row>
      </sheetData>
      <sheetData sheetId="14">
        <row r="30">
          <cell r="D30">
            <v>4836</v>
          </cell>
        </row>
        <row r="49">
          <cell r="D49">
            <v>4576</v>
          </cell>
        </row>
        <row r="67">
          <cell r="D67">
            <v>4316</v>
          </cell>
        </row>
      </sheetData>
      <sheetData sheetId="15"/>
      <sheetData sheetId="16">
        <row r="10">
          <cell r="E10">
            <v>5408</v>
          </cell>
          <cell r="F10">
            <v>5434</v>
          </cell>
          <cell r="G10">
            <v>5720</v>
          </cell>
        </row>
      </sheetData>
      <sheetData sheetId="17">
        <row r="10">
          <cell r="C10">
            <v>2995</v>
          </cell>
        </row>
        <row r="11">
          <cell r="C11">
            <v>2995</v>
          </cell>
        </row>
        <row r="13">
          <cell r="C13">
            <v>2995</v>
          </cell>
        </row>
      </sheetData>
      <sheetData sheetId="18"/>
      <sheetData sheetId="19"/>
      <sheetData sheetId="20"/>
      <sheetData sheetId="21"/>
      <sheetData sheetId="22"/>
      <sheetData sheetId="23">
        <row r="8">
          <cell r="C8">
            <v>4426.8</v>
          </cell>
        </row>
        <row r="9">
          <cell r="C9">
            <v>5107.8</v>
          </cell>
        </row>
        <row r="10">
          <cell r="C10">
            <v>7083</v>
          </cell>
        </row>
      </sheetData>
      <sheetData sheetId="24"/>
      <sheetData sheetId="25"/>
      <sheetData sheetId="26">
        <row r="10">
          <cell r="C10">
            <v>4784</v>
          </cell>
          <cell r="G10">
            <v>4992</v>
          </cell>
        </row>
        <row r="12">
          <cell r="C12">
            <v>239.20000000000002</v>
          </cell>
          <cell r="G12">
            <v>249.60000000000002</v>
          </cell>
        </row>
        <row r="30">
          <cell r="C30">
            <v>6084</v>
          </cell>
        </row>
        <row r="32">
          <cell r="C32">
            <v>304.2</v>
          </cell>
        </row>
      </sheetData>
      <sheetData sheetId="27">
        <row r="5">
          <cell r="F5">
            <v>3328</v>
          </cell>
          <cell r="G5">
            <v>2106</v>
          </cell>
        </row>
        <row r="6">
          <cell r="F6">
            <v>3172</v>
          </cell>
          <cell r="G6">
            <v>2106</v>
          </cell>
        </row>
        <row r="7">
          <cell r="F7">
            <v>2990</v>
          </cell>
          <cell r="G7">
            <v>2106</v>
          </cell>
        </row>
      </sheetData>
      <sheetData sheetId="28">
        <row r="5">
          <cell r="E5">
            <v>5720</v>
          </cell>
        </row>
        <row r="6">
          <cell r="E6">
            <v>6500</v>
          </cell>
        </row>
        <row r="7">
          <cell r="E7">
            <v>8060</v>
          </cell>
        </row>
      </sheetData>
      <sheetData sheetId="29">
        <row r="26">
          <cell r="F26">
            <v>4722</v>
          </cell>
          <cell r="I26">
            <v>4520</v>
          </cell>
          <cell r="L26">
            <v>4102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tate Wise"/>
      <sheetName val="Central MW"/>
      <sheetName val="Chattisgarh"/>
      <sheetName val="J&amp;K"/>
      <sheetName val="Orissa"/>
      <sheetName val="Jharkhand"/>
      <sheetName val="Delhi"/>
      <sheetName val="MP"/>
      <sheetName val="UP"/>
      <sheetName val="Uttarkhand"/>
      <sheetName val="Haryana"/>
      <sheetName val="HP"/>
      <sheetName val="Punjab"/>
      <sheetName val="Chandigarh"/>
      <sheetName val="Rajasthan"/>
      <sheetName val="Kerala"/>
      <sheetName val="Goa"/>
      <sheetName val="TN"/>
      <sheetName val="AP"/>
      <sheetName val="Karnataka"/>
      <sheetName val="West Bengal"/>
      <sheetName val="Sikkim"/>
      <sheetName val="Andaman &amp; Nicobar"/>
      <sheetName val="Assam"/>
      <sheetName val="Gujarat"/>
      <sheetName val="Maharashtra"/>
      <sheetName val="Bihar"/>
      <sheetName val="Dadra and Nagar Haveli"/>
      <sheetName val="Mizoram"/>
      <sheetName val="Telangana"/>
      <sheetName val="Tripura"/>
    </sheetNames>
    <sheetDataSet>
      <sheetData sheetId="0" refreshError="1"/>
      <sheetData sheetId="1" refreshError="1"/>
      <sheetData sheetId="2" refreshError="1">
        <row r="13">
          <cell r="C13">
            <v>3432</v>
          </cell>
          <cell r="E13">
            <v>3614</v>
          </cell>
          <cell r="G13">
            <v>3874</v>
          </cell>
        </row>
        <row r="14">
          <cell r="C14">
            <v>2355</v>
          </cell>
          <cell r="E14">
            <v>2355</v>
          </cell>
          <cell r="G14">
            <v>2355</v>
          </cell>
        </row>
      </sheetData>
      <sheetData sheetId="3" refreshError="1">
        <row r="17">
          <cell r="C17">
            <v>3900</v>
          </cell>
          <cell r="D17">
            <v>4550</v>
          </cell>
          <cell r="E17">
            <v>5850</v>
          </cell>
        </row>
      </sheetData>
      <sheetData sheetId="4" refreshError="1">
        <row r="10">
          <cell r="C10">
            <v>3965</v>
          </cell>
          <cell r="F10">
            <v>4485</v>
          </cell>
          <cell r="I10">
            <v>5005</v>
          </cell>
        </row>
      </sheetData>
      <sheetData sheetId="5" refreshError="1">
        <row r="9">
          <cell r="D9">
            <v>3302</v>
          </cell>
          <cell r="G9">
            <v>3692</v>
          </cell>
          <cell r="J9">
            <v>4108</v>
          </cell>
        </row>
        <row r="10">
          <cell r="D10">
            <v>1348</v>
          </cell>
          <cell r="G10">
            <v>1502</v>
          </cell>
          <cell r="J10">
            <v>1671</v>
          </cell>
        </row>
      </sheetData>
      <sheetData sheetId="6" refreshError="1">
        <row r="25">
          <cell r="F25">
            <v>9048</v>
          </cell>
        </row>
        <row r="30">
          <cell r="F30">
            <v>10010</v>
          </cell>
        </row>
        <row r="35">
          <cell r="F35">
            <v>10998</v>
          </cell>
        </row>
      </sheetData>
      <sheetData sheetId="7" refreshError="1">
        <row r="11">
          <cell r="B11">
            <v>5939</v>
          </cell>
          <cell r="D11">
            <v>7057</v>
          </cell>
          <cell r="F11">
            <v>8435</v>
          </cell>
        </row>
        <row r="12">
          <cell r="B12">
            <v>300</v>
          </cell>
          <cell r="D12">
            <v>300</v>
          </cell>
          <cell r="F12">
            <v>300</v>
          </cell>
        </row>
      </sheetData>
      <sheetData sheetId="8" refreshError="1">
        <row r="10">
          <cell r="C10">
            <v>5750</v>
          </cell>
          <cell r="D10">
            <v>612.27</v>
          </cell>
        </row>
        <row r="11">
          <cell r="C11">
            <v>6325</v>
          </cell>
          <cell r="D11">
            <v>673.5</v>
          </cell>
        </row>
        <row r="12">
          <cell r="C12">
            <v>7085</v>
          </cell>
          <cell r="D12">
            <v>754.42</v>
          </cell>
        </row>
      </sheetData>
      <sheetData sheetId="9" refreshError="1">
        <row r="8">
          <cell r="C8">
            <v>5050</v>
          </cell>
          <cell r="D8">
            <v>760</v>
          </cell>
        </row>
        <row r="9">
          <cell r="C9">
            <v>5330</v>
          </cell>
          <cell r="D9">
            <v>760</v>
          </cell>
        </row>
        <row r="10">
          <cell r="C10">
            <v>5610</v>
          </cell>
          <cell r="D10">
            <v>760</v>
          </cell>
        </row>
      </sheetData>
      <sheetData sheetId="10" refreshError="1">
        <row r="7">
          <cell r="E7">
            <v>5812.75</v>
          </cell>
        </row>
        <row r="8">
          <cell r="E8">
            <v>5942.75</v>
          </cell>
        </row>
        <row r="10">
          <cell r="E10">
            <v>6202.75</v>
          </cell>
        </row>
      </sheetData>
      <sheetData sheetId="11" refreshError="1">
        <row r="10">
          <cell r="C10">
            <v>5100</v>
          </cell>
          <cell r="D10">
            <v>5567</v>
          </cell>
          <cell r="E10">
            <v>6425</v>
          </cell>
        </row>
      </sheetData>
      <sheetData sheetId="12" refreshError="1">
        <row r="7">
          <cell r="C7">
            <v>6648</v>
          </cell>
          <cell r="D7">
            <v>7428</v>
          </cell>
          <cell r="E7">
            <v>8325</v>
          </cell>
        </row>
      </sheetData>
      <sheetData sheetId="13" refreshError="1">
        <row r="11">
          <cell r="C11">
            <v>7940</v>
          </cell>
          <cell r="E11">
            <v>8190</v>
          </cell>
          <cell r="G11">
            <v>8615</v>
          </cell>
        </row>
      </sheetData>
      <sheetData sheetId="14" refreshError="1">
        <row r="30">
          <cell r="D30">
            <v>5434</v>
          </cell>
        </row>
        <row r="49">
          <cell r="D49">
            <v>5174</v>
          </cell>
        </row>
        <row r="67">
          <cell r="D67">
            <v>4914</v>
          </cell>
        </row>
      </sheetData>
      <sheetData sheetId="15" refreshError="1"/>
      <sheetData sheetId="16" refreshError="1">
        <row r="10">
          <cell r="E10">
            <v>5408</v>
          </cell>
          <cell r="F10">
            <v>5434</v>
          </cell>
          <cell r="G10">
            <v>5720</v>
          </cell>
        </row>
      </sheetData>
      <sheetData sheetId="17" refreshError="1">
        <row r="10">
          <cell r="C10">
            <v>3282</v>
          </cell>
        </row>
        <row r="11">
          <cell r="B11">
            <v>2609</v>
          </cell>
          <cell r="C11">
            <v>3282</v>
          </cell>
        </row>
        <row r="12">
          <cell r="B12">
            <v>2578</v>
          </cell>
          <cell r="C12">
            <v>3282</v>
          </cell>
        </row>
        <row r="13">
          <cell r="B13">
            <v>2540</v>
          </cell>
        </row>
      </sheetData>
      <sheetData sheetId="18" refreshError="1">
        <row r="27">
          <cell r="F27">
            <v>4722</v>
          </cell>
          <cell r="I27">
            <v>4520</v>
          </cell>
          <cell r="L27">
            <v>4102</v>
          </cell>
        </row>
      </sheetData>
      <sheetData sheetId="19" refreshError="1"/>
      <sheetData sheetId="20" refreshError="1">
        <row r="13">
          <cell r="M13">
            <v>4522</v>
          </cell>
          <cell r="P13">
            <v>4611</v>
          </cell>
          <cell r="S13">
            <v>4656</v>
          </cell>
        </row>
        <row r="15">
          <cell r="M15">
            <v>226.10000000000002</v>
          </cell>
          <cell r="P15">
            <v>230.55</v>
          </cell>
          <cell r="S15">
            <v>232.8</v>
          </cell>
        </row>
      </sheetData>
      <sheetData sheetId="21" refreshError="1">
        <row r="31">
          <cell r="C31">
            <v>7150</v>
          </cell>
        </row>
        <row r="51">
          <cell r="C51">
            <v>6292</v>
          </cell>
        </row>
        <row r="69">
          <cell r="C69">
            <v>5720</v>
          </cell>
        </row>
      </sheetData>
      <sheetData sheetId="22" refreshError="1">
        <row r="5">
          <cell r="E5">
            <v>4940</v>
          </cell>
          <cell r="F5">
            <v>5434</v>
          </cell>
          <cell r="G5">
            <v>6136</v>
          </cell>
        </row>
        <row r="6">
          <cell r="E6">
            <v>2938</v>
          </cell>
        </row>
        <row r="11">
          <cell r="E11">
            <v>5304</v>
          </cell>
          <cell r="F11">
            <v>5824</v>
          </cell>
          <cell r="G11">
            <v>6604</v>
          </cell>
        </row>
        <row r="12">
          <cell r="E12">
            <v>2938</v>
          </cell>
        </row>
      </sheetData>
      <sheetData sheetId="23" refreshError="1">
        <row r="8">
          <cell r="C8">
            <v>4426.8</v>
          </cell>
        </row>
        <row r="9">
          <cell r="C9">
            <v>5107.8</v>
          </cell>
        </row>
        <row r="10">
          <cell r="C10">
            <v>7083</v>
          </cell>
        </row>
      </sheetData>
      <sheetData sheetId="24" refreshError="1">
        <row r="218">
          <cell r="Q218">
            <v>7618</v>
          </cell>
        </row>
        <row r="219">
          <cell r="Q219">
            <v>7384</v>
          </cell>
        </row>
        <row r="226">
          <cell r="Q226">
            <v>7176</v>
          </cell>
        </row>
      </sheetData>
      <sheetData sheetId="25" refreshError="1">
        <row r="10">
          <cell r="F10">
            <v>5800</v>
          </cell>
        </row>
        <row r="11">
          <cell r="F11">
            <v>2511</v>
          </cell>
        </row>
        <row r="12">
          <cell r="F12">
            <v>415.55</v>
          </cell>
        </row>
        <row r="29">
          <cell r="F29">
            <v>5400</v>
          </cell>
        </row>
        <row r="30">
          <cell r="F30">
            <v>2511</v>
          </cell>
        </row>
        <row r="31">
          <cell r="F31">
            <v>395.55</v>
          </cell>
        </row>
        <row r="48">
          <cell r="F48">
            <v>5000</v>
          </cell>
        </row>
        <row r="49">
          <cell r="F49">
            <v>2511</v>
          </cell>
        </row>
        <row r="50">
          <cell r="F50">
            <v>375.55</v>
          </cell>
        </row>
      </sheetData>
      <sheetData sheetId="26" refreshError="1">
        <row r="10">
          <cell r="C10">
            <v>4836</v>
          </cell>
          <cell r="G10">
            <v>5040</v>
          </cell>
        </row>
        <row r="12">
          <cell r="C12">
            <v>241.8</v>
          </cell>
          <cell r="G12">
            <v>252</v>
          </cell>
        </row>
        <row r="30">
          <cell r="C30">
            <v>6135</v>
          </cell>
        </row>
        <row r="32">
          <cell r="C32">
            <v>306.75</v>
          </cell>
        </row>
      </sheetData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tate Wise"/>
      <sheetName val="Central MW"/>
      <sheetName val="Chattisgarh"/>
      <sheetName val="J&amp;K"/>
      <sheetName val="Orissa"/>
      <sheetName val="Jharkhand"/>
      <sheetName val="Delhi"/>
      <sheetName val="MP"/>
      <sheetName val="UP"/>
      <sheetName val="Uttarkhand"/>
      <sheetName val="Haryana"/>
      <sheetName val="HP"/>
      <sheetName val="Punjab"/>
      <sheetName val="Chandigarh"/>
      <sheetName val="Rajasthan"/>
      <sheetName val="Kerala"/>
      <sheetName val="Goa"/>
      <sheetName val="TN"/>
      <sheetName val="AP"/>
      <sheetName val="Karnataka"/>
      <sheetName val="West Bengal"/>
      <sheetName val="Sikkim"/>
      <sheetName val="Andaman &amp; Nicobar"/>
      <sheetName val="Assam"/>
      <sheetName val="Gujarat"/>
      <sheetName val="Maharashtra"/>
      <sheetName val="Bihar"/>
      <sheetName val="Dadra and Nagar Haveli"/>
      <sheetName val="Mizoram"/>
      <sheetName val="Telangana"/>
      <sheetName val="Tripura"/>
      <sheetName val="Daman and Diu"/>
      <sheetName val="Sheet1"/>
    </sheetNames>
    <sheetDataSet>
      <sheetData sheetId="0" refreshError="1"/>
      <sheetData sheetId="1" refreshError="1"/>
      <sheetData sheetId="2">
        <row r="13">
          <cell r="C13">
            <v>3432</v>
          </cell>
          <cell r="E13">
            <v>3614</v>
          </cell>
          <cell r="G13">
            <v>3874</v>
          </cell>
        </row>
        <row r="14">
          <cell r="C14">
            <v>2355</v>
          </cell>
          <cell r="E14">
            <v>2355</v>
          </cell>
          <cell r="G14">
            <v>2355</v>
          </cell>
        </row>
      </sheetData>
      <sheetData sheetId="3">
        <row r="5">
          <cell r="F5">
            <v>3900</v>
          </cell>
        </row>
        <row r="6">
          <cell r="F6">
            <v>4550</v>
          </cell>
        </row>
        <row r="7">
          <cell r="F7">
            <v>5850</v>
          </cell>
        </row>
      </sheetData>
      <sheetData sheetId="4">
        <row r="10">
          <cell r="C10">
            <v>5200</v>
          </cell>
          <cell r="F10">
            <v>5720</v>
          </cell>
          <cell r="I10">
            <v>6240</v>
          </cell>
        </row>
      </sheetData>
      <sheetData sheetId="5">
        <row r="9">
          <cell r="E9">
            <v>3302</v>
          </cell>
          <cell r="H9">
            <v>3692</v>
          </cell>
          <cell r="K9">
            <v>4108</v>
          </cell>
        </row>
        <row r="10">
          <cell r="E10">
            <v>1635</v>
          </cell>
          <cell r="H10">
            <v>1825</v>
          </cell>
          <cell r="K10">
            <v>2044</v>
          </cell>
        </row>
      </sheetData>
      <sheetData sheetId="6">
        <row r="25">
          <cell r="F25">
            <v>9178</v>
          </cell>
        </row>
        <row r="30">
          <cell r="F30">
            <v>10140</v>
          </cell>
        </row>
        <row r="35">
          <cell r="F35">
            <v>11154</v>
          </cell>
        </row>
      </sheetData>
      <sheetData sheetId="7">
        <row r="4">
          <cell r="B4">
            <v>6500</v>
          </cell>
          <cell r="C4">
            <v>7057</v>
          </cell>
          <cell r="D4">
            <v>8435</v>
          </cell>
        </row>
        <row r="5">
          <cell r="B5">
            <v>75</v>
          </cell>
          <cell r="C5">
            <v>375</v>
          </cell>
          <cell r="D5">
            <v>375</v>
          </cell>
        </row>
      </sheetData>
      <sheetData sheetId="8">
        <row r="10">
          <cell r="C10">
            <v>5750</v>
          </cell>
          <cell r="E10">
            <v>1064.81</v>
          </cell>
        </row>
        <row r="11">
          <cell r="C11">
            <v>6325</v>
          </cell>
          <cell r="E11">
            <v>1171.3</v>
          </cell>
        </row>
        <row r="12">
          <cell r="C12">
            <v>7085</v>
          </cell>
          <cell r="E12">
            <v>1312.04</v>
          </cell>
        </row>
      </sheetData>
      <sheetData sheetId="9" refreshError="1"/>
      <sheetData sheetId="10">
        <row r="6">
          <cell r="D6">
            <v>7600</v>
          </cell>
        </row>
        <row r="7">
          <cell r="D7">
            <v>7980</v>
          </cell>
        </row>
        <row r="9">
          <cell r="D9">
            <v>8797.9500000000007</v>
          </cell>
        </row>
      </sheetData>
      <sheetData sheetId="11" refreshError="1"/>
      <sheetData sheetId="12">
        <row r="6">
          <cell r="C6">
            <v>6936</v>
          </cell>
          <cell r="D6">
            <v>7716</v>
          </cell>
          <cell r="E6">
            <v>8613</v>
          </cell>
        </row>
      </sheetData>
      <sheetData sheetId="13">
        <row r="11">
          <cell r="E11">
            <v>8190</v>
          </cell>
          <cell r="G11">
            <v>8615</v>
          </cell>
        </row>
      </sheetData>
      <sheetData sheetId="14">
        <row r="30">
          <cell r="D30">
            <v>5434</v>
          </cell>
        </row>
        <row r="49">
          <cell r="D49">
            <v>5174</v>
          </cell>
        </row>
        <row r="67">
          <cell r="D67">
            <v>4914</v>
          </cell>
        </row>
      </sheetData>
      <sheetData sheetId="15">
        <row r="51">
          <cell r="T51">
            <v>4104</v>
          </cell>
        </row>
        <row r="52">
          <cell r="V52">
            <v>3721.7647058823532</v>
          </cell>
        </row>
        <row r="53">
          <cell r="T53">
            <v>100</v>
          </cell>
        </row>
        <row r="71">
          <cell r="T71">
            <v>3954</v>
          </cell>
        </row>
        <row r="72">
          <cell r="V72">
            <v>3721.7647058823532</v>
          </cell>
        </row>
        <row r="73">
          <cell r="T73">
            <v>100</v>
          </cell>
        </row>
        <row r="91">
          <cell r="T91">
            <v>3877</v>
          </cell>
        </row>
        <row r="92">
          <cell r="V92">
            <v>3721.7647058823532</v>
          </cell>
        </row>
        <row r="93">
          <cell r="T93">
            <v>100</v>
          </cell>
        </row>
      </sheetData>
      <sheetData sheetId="16" refreshError="1"/>
      <sheetData sheetId="17">
        <row r="11">
          <cell r="B11">
            <v>2609</v>
          </cell>
          <cell r="C11">
            <v>3282</v>
          </cell>
        </row>
        <row r="12">
          <cell r="B12">
            <v>2578</v>
          </cell>
          <cell r="C12">
            <v>3282</v>
          </cell>
        </row>
        <row r="13">
          <cell r="B13">
            <v>2540</v>
          </cell>
          <cell r="C13">
            <v>3282</v>
          </cell>
        </row>
      </sheetData>
      <sheetData sheetId="18">
        <row r="27">
          <cell r="F27">
            <v>4722</v>
          </cell>
          <cell r="I27">
            <v>4520</v>
          </cell>
          <cell r="L27">
            <v>4102</v>
          </cell>
        </row>
        <row r="28">
          <cell r="F28">
            <v>3891.2</v>
          </cell>
          <cell r="I28">
            <v>3891.2</v>
          </cell>
          <cell r="L28">
            <v>3891.2</v>
          </cell>
        </row>
      </sheetData>
      <sheetData sheetId="19"/>
      <sheetData sheetId="20" refreshError="1"/>
      <sheetData sheetId="21">
        <row r="31">
          <cell r="C31">
            <v>7150</v>
          </cell>
        </row>
        <row r="51">
          <cell r="C51">
            <v>6292</v>
          </cell>
        </row>
        <row r="69">
          <cell r="C69">
            <v>5720</v>
          </cell>
        </row>
      </sheetData>
      <sheetData sheetId="22" refreshError="1"/>
      <sheetData sheetId="23" refreshError="1"/>
      <sheetData sheetId="24" refreshError="1"/>
      <sheetData sheetId="25">
        <row r="10">
          <cell r="F10">
            <v>5800</v>
          </cell>
        </row>
        <row r="11">
          <cell r="F11">
            <v>2641</v>
          </cell>
        </row>
        <row r="12">
          <cell r="F12">
            <v>422</v>
          </cell>
        </row>
        <row r="29">
          <cell r="F29">
            <v>5400</v>
          </cell>
        </row>
        <row r="30">
          <cell r="F30">
            <v>2641</v>
          </cell>
        </row>
        <row r="31">
          <cell r="F31">
            <v>402</v>
          </cell>
        </row>
        <row r="48">
          <cell r="F48">
            <v>5000</v>
          </cell>
        </row>
        <row r="49">
          <cell r="F49">
            <v>2641</v>
          </cell>
        </row>
        <row r="50">
          <cell r="F50">
            <v>382</v>
          </cell>
        </row>
      </sheetData>
      <sheetData sheetId="26">
        <row r="11">
          <cell r="C11">
            <v>5122</v>
          </cell>
          <cell r="G11">
            <v>5356</v>
          </cell>
          <cell r="K11">
            <v>5664</v>
          </cell>
        </row>
        <row r="13">
          <cell r="C13">
            <v>256</v>
          </cell>
          <cell r="G13">
            <v>268</v>
          </cell>
          <cell r="K13">
            <v>283</v>
          </cell>
        </row>
      </sheetData>
      <sheetData sheetId="27" refreshError="1"/>
      <sheetData sheetId="28" refreshError="1"/>
      <sheetData sheetId="29">
        <row r="26">
          <cell r="F26">
            <v>4722</v>
          </cell>
          <cell r="I26">
            <v>4520</v>
          </cell>
          <cell r="L26">
            <v>4102</v>
          </cell>
        </row>
        <row r="27">
          <cell r="F27">
            <v>4121.6000000000004</v>
          </cell>
          <cell r="I27">
            <v>4121.6000000000004</v>
          </cell>
          <cell r="L27">
            <v>4121.6000000000004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tate Wise"/>
      <sheetName val="Central MW"/>
      <sheetName val="Andaman &amp; Nicobar"/>
      <sheetName val="AP"/>
      <sheetName val="Assam"/>
      <sheetName val="Bihar"/>
      <sheetName val="Chattisgarh"/>
      <sheetName val="Chandigarh"/>
      <sheetName val="Dadra and Nagar Haveli"/>
      <sheetName val="Daman and Diu"/>
      <sheetName val="Delhi"/>
      <sheetName val="Goa"/>
      <sheetName val="Gujarat"/>
      <sheetName val="Haryana"/>
      <sheetName val="HP"/>
      <sheetName val="J&amp;K"/>
      <sheetName val="Jharkhand"/>
      <sheetName val="Karnataka"/>
      <sheetName val="Kerala"/>
      <sheetName val="MP"/>
      <sheetName val="Maharashtra"/>
      <sheetName val="Manipur"/>
      <sheetName val="Meghalaya"/>
      <sheetName val="Mizoram"/>
      <sheetName val="Orissa"/>
      <sheetName val="Punjab"/>
      <sheetName val="Rajasthan"/>
      <sheetName val="Sikkim"/>
      <sheetName val="TN"/>
      <sheetName val="Telangana"/>
      <sheetName val="Tripura"/>
      <sheetName val="UP"/>
      <sheetName val="Uttarakhand"/>
      <sheetName val="West Bengal"/>
      <sheetName val="Pondicherry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>
        <row r="19">
          <cell r="E19">
            <v>4722</v>
          </cell>
          <cell r="G19">
            <v>4520</v>
          </cell>
          <cell r="I19">
            <v>4102</v>
          </cell>
        </row>
        <row r="20">
          <cell r="E20">
            <v>4236.8</v>
          </cell>
          <cell r="G20">
            <v>4236.8</v>
          </cell>
          <cell r="I20">
            <v>4236.8</v>
          </cell>
        </row>
      </sheetData>
      <sheetData sheetId="4">
        <row r="24">
          <cell r="D24">
            <v>7500</v>
          </cell>
          <cell r="G24">
            <v>8700</v>
          </cell>
          <cell r="J24">
            <v>10500</v>
          </cell>
        </row>
      </sheetData>
      <sheetData sheetId="5">
        <row r="10">
          <cell r="C10">
            <v>5356</v>
          </cell>
          <cell r="G10">
            <v>5590</v>
          </cell>
        </row>
        <row r="29">
          <cell r="C29">
            <v>6812</v>
          </cell>
        </row>
      </sheetData>
      <sheetData sheetId="6">
        <row r="17">
          <cell r="C17">
            <v>3432</v>
          </cell>
          <cell r="D17">
            <v>3614</v>
          </cell>
          <cell r="E17">
            <v>3874</v>
          </cell>
        </row>
        <row r="18">
          <cell r="C18">
            <v>2675</v>
          </cell>
          <cell r="D18">
            <v>2675</v>
          </cell>
          <cell r="E18">
            <v>2675</v>
          </cell>
        </row>
      </sheetData>
      <sheetData sheetId="7">
        <row r="13">
          <cell r="B13">
            <v>8458</v>
          </cell>
          <cell r="C13">
            <v>8608</v>
          </cell>
          <cell r="E13">
            <v>8908</v>
          </cell>
        </row>
      </sheetData>
      <sheetData sheetId="8">
        <row r="14">
          <cell r="B14">
            <v>7384</v>
          </cell>
          <cell r="C14">
            <v>7176</v>
          </cell>
          <cell r="D14">
            <v>6968</v>
          </cell>
        </row>
        <row r="15">
          <cell r="B15">
            <v>252.2</v>
          </cell>
          <cell r="C15">
            <v>252.2</v>
          </cell>
          <cell r="D15">
            <v>252.2</v>
          </cell>
        </row>
      </sheetData>
      <sheetData sheetId="9" refreshError="1"/>
      <sheetData sheetId="10">
        <row r="9">
          <cell r="D9">
            <v>9178</v>
          </cell>
          <cell r="E9">
            <v>390</v>
          </cell>
        </row>
        <row r="10">
          <cell r="D10">
            <v>10140</v>
          </cell>
          <cell r="E10">
            <v>442</v>
          </cell>
        </row>
        <row r="11">
          <cell r="D11">
            <v>11154</v>
          </cell>
          <cell r="E11">
            <v>468</v>
          </cell>
        </row>
      </sheetData>
      <sheetData sheetId="11">
        <row r="9">
          <cell r="E9">
            <v>5408</v>
          </cell>
          <cell r="F9">
            <v>5434</v>
          </cell>
          <cell r="G9">
            <v>5720</v>
          </cell>
        </row>
      </sheetData>
      <sheetData sheetId="12" refreshError="1"/>
      <sheetData sheetId="13">
        <row r="6">
          <cell r="D6">
            <v>7976.2</v>
          </cell>
        </row>
        <row r="7">
          <cell r="D7">
            <v>8375.01</v>
          </cell>
        </row>
        <row r="9">
          <cell r="D9">
            <v>9233.44</v>
          </cell>
        </row>
      </sheetData>
      <sheetData sheetId="14">
        <row r="34">
          <cell r="C34">
            <v>5400</v>
          </cell>
          <cell r="D34">
            <v>5867</v>
          </cell>
          <cell r="E34">
            <v>6725</v>
          </cell>
        </row>
      </sheetData>
      <sheetData sheetId="15">
        <row r="17">
          <cell r="C17">
            <v>3900</v>
          </cell>
          <cell r="D17">
            <v>4550</v>
          </cell>
          <cell r="E17">
            <v>5850</v>
          </cell>
        </row>
      </sheetData>
      <sheetData sheetId="16" refreshError="1"/>
      <sheetData sheetId="17"/>
      <sheetData sheetId="18">
        <row r="32">
          <cell r="F32">
            <v>4104</v>
          </cell>
          <cell r="J32">
            <v>3954</v>
          </cell>
          <cell r="N32">
            <v>3877</v>
          </cell>
        </row>
      </sheetData>
      <sheetData sheetId="19">
        <row r="12">
          <cell r="C12">
            <v>6500</v>
          </cell>
          <cell r="D12">
            <v>7057</v>
          </cell>
          <cell r="E12">
            <v>8435</v>
          </cell>
        </row>
        <row r="13">
          <cell r="C13">
            <v>350</v>
          </cell>
          <cell r="D13">
            <v>650</v>
          </cell>
          <cell r="E13">
            <v>650</v>
          </cell>
        </row>
      </sheetData>
      <sheetData sheetId="20">
        <row r="8">
          <cell r="D8">
            <v>5800</v>
          </cell>
        </row>
        <row r="9">
          <cell r="D9">
            <v>2954</v>
          </cell>
        </row>
        <row r="10">
          <cell r="D10">
            <v>438</v>
          </cell>
        </row>
        <row r="27">
          <cell r="D27">
            <v>5400</v>
          </cell>
        </row>
        <row r="28">
          <cell r="D28">
            <v>2954</v>
          </cell>
        </row>
        <row r="29">
          <cell r="D29">
            <v>418</v>
          </cell>
        </row>
        <row r="46">
          <cell r="D46">
            <v>5000</v>
          </cell>
        </row>
        <row r="47">
          <cell r="D47">
            <v>2954</v>
          </cell>
        </row>
        <row r="48">
          <cell r="D48">
            <v>398</v>
          </cell>
        </row>
      </sheetData>
      <sheetData sheetId="21" refreshError="1"/>
      <sheetData sheetId="22">
        <row r="8">
          <cell r="C8">
            <v>4160</v>
          </cell>
          <cell r="G8">
            <v>4420</v>
          </cell>
        </row>
        <row r="9">
          <cell r="C9">
            <v>260</v>
          </cell>
          <cell r="G9">
            <v>286</v>
          </cell>
        </row>
        <row r="28">
          <cell r="C28">
            <v>4680</v>
          </cell>
        </row>
        <row r="29">
          <cell r="C29">
            <v>286</v>
          </cell>
        </row>
      </sheetData>
      <sheetData sheetId="23">
        <row r="9">
          <cell r="C9">
            <v>7020</v>
          </cell>
          <cell r="G9">
            <v>7800</v>
          </cell>
          <cell r="K9">
            <v>9620</v>
          </cell>
        </row>
      </sheetData>
      <sheetData sheetId="24">
        <row r="10">
          <cell r="C10">
            <v>5200</v>
          </cell>
          <cell r="F10">
            <v>5720</v>
          </cell>
          <cell r="I10">
            <v>6240</v>
          </cell>
        </row>
      </sheetData>
      <sheetData sheetId="25">
        <row r="6">
          <cell r="C6">
            <v>7211</v>
          </cell>
          <cell r="E6">
            <v>7991</v>
          </cell>
          <cell r="G6">
            <v>8888</v>
          </cell>
        </row>
      </sheetData>
      <sheetData sheetId="26">
        <row r="10">
          <cell r="C10">
            <v>5642</v>
          </cell>
          <cell r="D10">
            <v>5382</v>
          </cell>
          <cell r="E10">
            <v>5122</v>
          </cell>
        </row>
      </sheetData>
      <sheetData sheetId="27">
        <row r="31">
          <cell r="C31">
            <v>7150</v>
          </cell>
        </row>
        <row r="51">
          <cell r="C51">
            <v>6292</v>
          </cell>
        </row>
        <row r="69">
          <cell r="C69">
            <v>5720</v>
          </cell>
        </row>
      </sheetData>
      <sheetData sheetId="28">
        <row r="12">
          <cell r="B12">
            <v>2578</v>
          </cell>
        </row>
        <row r="13">
          <cell r="B13">
            <v>2540</v>
          </cell>
        </row>
        <row r="14">
          <cell r="B14">
            <v>2494</v>
          </cell>
        </row>
      </sheetData>
      <sheetData sheetId="29">
        <row r="8">
          <cell r="F8">
            <v>4722</v>
          </cell>
          <cell r="I8">
            <v>4520</v>
          </cell>
          <cell r="L8">
            <v>4102</v>
          </cell>
        </row>
      </sheetData>
      <sheetData sheetId="30">
        <row r="11">
          <cell r="D11">
            <v>4030</v>
          </cell>
          <cell r="G11">
            <v>4421</v>
          </cell>
          <cell r="J11">
            <v>4944</v>
          </cell>
        </row>
      </sheetData>
      <sheetData sheetId="31" refreshError="1"/>
      <sheetData sheetId="32">
        <row r="9">
          <cell r="D9">
            <v>5050</v>
          </cell>
          <cell r="F9">
            <v>1280</v>
          </cell>
        </row>
        <row r="10">
          <cell r="D10">
            <v>5330</v>
          </cell>
          <cell r="F10">
            <v>1280</v>
          </cell>
        </row>
        <row r="11">
          <cell r="D11">
            <v>5610</v>
          </cell>
          <cell r="F11">
            <v>1280</v>
          </cell>
        </row>
      </sheetData>
      <sheetData sheetId="33">
        <row r="10">
          <cell r="D10">
            <v>4522</v>
          </cell>
          <cell r="E10">
            <v>4611</v>
          </cell>
          <cell r="F10">
            <v>4656</v>
          </cell>
        </row>
        <row r="12">
          <cell r="D12">
            <v>226.10000000000002</v>
          </cell>
          <cell r="E12">
            <v>230.55</v>
          </cell>
          <cell r="F12">
            <v>232.8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tate Wise"/>
      <sheetName val="Central MW"/>
      <sheetName val="Andaman &amp; Nicobar"/>
      <sheetName val="AP"/>
      <sheetName val="Assam"/>
      <sheetName val="Bihar"/>
      <sheetName val="Chattisgarh"/>
      <sheetName val="Chandigarh"/>
      <sheetName val="Dadra and Nagar Haveli"/>
      <sheetName val="Daman and Diu"/>
      <sheetName val="Delhi"/>
      <sheetName val="Goa"/>
      <sheetName val="Gujarat"/>
      <sheetName val="Haryana"/>
      <sheetName val="HP"/>
      <sheetName val="J&amp;K"/>
      <sheetName val="Jharkhand"/>
      <sheetName val="Karnataka"/>
      <sheetName val="Kerala"/>
      <sheetName val="MP"/>
      <sheetName val="Maharashtra"/>
      <sheetName val="Manipur"/>
      <sheetName val="Meghalaya"/>
      <sheetName val="Mizoram"/>
      <sheetName val="Orissa"/>
      <sheetName val="Punjab"/>
      <sheetName val="Rajasthan"/>
      <sheetName val="Sikkim"/>
      <sheetName val="TN"/>
      <sheetName val="Telangana"/>
      <sheetName val="Tripura"/>
      <sheetName val="UP"/>
      <sheetName val="Uttarakhand"/>
      <sheetName val="Pondicherry"/>
      <sheetName val="West Bengal"/>
      <sheetName val="Sheet1"/>
      <sheetName val="Sheet2"/>
      <sheetName val="Sheet3"/>
      <sheetName val="Sheet4"/>
    </sheetNames>
    <sheetDataSet>
      <sheetData sheetId="0"/>
      <sheetData sheetId="1"/>
      <sheetData sheetId="2">
        <row r="13">
          <cell r="AC13">
            <v>4498</v>
          </cell>
          <cell r="AD13">
            <v>4940</v>
          </cell>
          <cell r="AE13">
            <v>5434</v>
          </cell>
        </row>
        <row r="14">
          <cell r="AC14">
            <v>3068</v>
          </cell>
          <cell r="AD14">
            <v>3068</v>
          </cell>
          <cell r="AE14">
            <v>3068</v>
          </cell>
        </row>
        <row r="21">
          <cell r="AC21">
            <v>4836</v>
          </cell>
          <cell r="AD21">
            <v>5304</v>
          </cell>
          <cell r="AE21">
            <v>5824</v>
          </cell>
        </row>
        <row r="22">
          <cell r="AC22">
            <v>3068</v>
          </cell>
          <cell r="AD22">
            <v>3068</v>
          </cell>
          <cell r="AE22">
            <v>3068</v>
          </cell>
        </row>
      </sheetData>
      <sheetData sheetId="3">
        <row r="19">
          <cell r="E19">
            <v>4722</v>
          </cell>
          <cell r="G19">
            <v>4520</v>
          </cell>
          <cell r="I19">
            <v>4102</v>
          </cell>
        </row>
      </sheetData>
      <sheetData sheetId="4">
        <row r="14">
          <cell r="C14">
            <v>10500</v>
          </cell>
          <cell r="E14">
            <v>8700</v>
          </cell>
          <cell r="F14">
            <v>7500</v>
          </cell>
        </row>
      </sheetData>
      <sheetData sheetId="5">
        <row r="10">
          <cell r="C10">
            <v>5435</v>
          </cell>
          <cell r="G10">
            <v>5668</v>
          </cell>
        </row>
        <row r="29">
          <cell r="C29">
            <v>6916</v>
          </cell>
        </row>
      </sheetData>
      <sheetData sheetId="6">
        <row r="14">
          <cell r="B14">
            <v>3432</v>
          </cell>
          <cell r="C14">
            <v>3614</v>
          </cell>
          <cell r="D14">
            <v>3874</v>
          </cell>
        </row>
      </sheetData>
      <sheetData sheetId="7">
        <row r="13">
          <cell r="B13">
            <v>8458</v>
          </cell>
          <cell r="C13">
            <v>8608</v>
          </cell>
          <cell r="E13">
            <v>8908</v>
          </cell>
        </row>
      </sheetData>
      <sheetData sheetId="8">
        <row r="14">
          <cell r="B14">
            <v>7384</v>
          </cell>
          <cell r="C14">
            <v>7176</v>
          </cell>
          <cell r="D14">
            <v>6968</v>
          </cell>
        </row>
      </sheetData>
      <sheetData sheetId="9"/>
      <sheetData sheetId="10">
        <row r="12">
          <cell r="B12">
            <v>9568</v>
          </cell>
          <cell r="C12">
            <v>10582</v>
          </cell>
          <cell r="D12">
            <v>11622</v>
          </cell>
        </row>
        <row r="13">
          <cell r="B13">
            <v>156</v>
          </cell>
          <cell r="C13">
            <v>182</v>
          </cell>
          <cell r="D13">
            <v>208</v>
          </cell>
        </row>
      </sheetData>
      <sheetData sheetId="11">
        <row r="15">
          <cell r="B15">
            <v>10998</v>
          </cell>
          <cell r="C15">
            <v>9568</v>
          </cell>
          <cell r="E15">
            <v>8060</v>
          </cell>
        </row>
      </sheetData>
      <sheetData sheetId="12"/>
      <sheetData sheetId="13">
        <row r="11">
          <cell r="D11">
            <v>9342</v>
          </cell>
          <cell r="F11">
            <v>8474</v>
          </cell>
          <cell r="G11">
            <v>8070</v>
          </cell>
        </row>
      </sheetData>
      <sheetData sheetId="14">
        <row r="12">
          <cell r="C12">
            <v>7325</v>
          </cell>
          <cell r="D12">
            <v>6467</v>
          </cell>
          <cell r="E12">
            <v>6000</v>
          </cell>
        </row>
      </sheetData>
      <sheetData sheetId="15">
        <row r="12">
          <cell r="C12">
            <v>5850</v>
          </cell>
          <cell r="D12">
            <v>4550</v>
          </cell>
          <cell r="E12">
            <v>3900</v>
          </cell>
        </row>
      </sheetData>
      <sheetData sheetId="16">
        <row r="14">
          <cell r="C14">
            <v>4108</v>
          </cell>
          <cell r="D14">
            <v>3692</v>
          </cell>
          <cell r="E14">
            <v>3302</v>
          </cell>
        </row>
        <row r="15">
          <cell r="C15">
            <v>2271</v>
          </cell>
          <cell r="D15">
            <v>1757</v>
          </cell>
          <cell r="E15">
            <v>1571</v>
          </cell>
        </row>
      </sheetData>
      <sheetData sheetId="17"/>
      <sheetData sheetId="18"/>
      <sheetData sheetId="19">
        <row r="12">
          <cell r="C12">
            <v>6500</v>
          </cell>
          <cell r="D12">
            <v>7057</v>
          </cell>
          <cell r="E12">
            <v>8435</v>
          </cell>
        </row>
        <row r="13">
          <cell r="C13">
            <v>450</v>
          </cell>
          <cell r="D13">
            <v>750</v>
          </cell>
          <cell r="E13">
            <v>750</v>
          </cell>
        </row>
      </sheetData>
      <sheetData sheetId="20">
        <row r="8">
          <cell r="F8">
            <v>5800</v>
          </cell>
        </row>
        <row r="9">
          <cell r="F9">
            <v>3056.4</v>
          </cell>
        </row>
        <row r="10">
          <cell r="F10">
            <v>442.82</v>
          </cell>
        </row>
        <row r="27">
          <cell r="F27">
            <v>5400</v>
          </cell>
        </row>
        <row r="28">
          <cell r="F28">
            <v>3056.4</v>
          </cell>
        </row>
        <row r="29">
          <cell r="F29">
            <v>422.82</v>
          </cell>
        </row>
        <row r="46">
          <cell r="F46">
            <v>5000</v>
          </cell>
        </row>
        <row r="47">
          <cell r="F47">
            <v>3056.4</v>
          </cell>
        </row>
        <row r="48">
          <cell r="F48">
            <v>402.82</v>
          </cell>
        </row>
      </sheetData>
      <sheetData sheetId="21"/>
      <sheetData sheetId="22">
        <row r="8">
          <cell r="C8">
            <v>4160</v>
          </cell>
          <cell r="G8">
            <v>4420</v>
          </cell>
        </row>
        <row r="9">
          <cell r="C9">
            <v>260</v>
          </cell>
          <cell r="G9">
            <v>286</v>
          </cell>
        </row>
        <row r="28">
          <cell r="C28">
            <v>4680</v>
          </cell>
        </row>
        <row r="29">
          <cell r="C29">
            <v>286</v>
          </cell>
        </row>
      </sheetData>
      <sheetData sheetId="23">
        <row r="9">
          <cell r="C9">
            <v>7020</v>
          </cell>
          <cell r="G9">
            <v>7800</v>
          </cell>
          <cell r="K9">
            <v>9620</v>
          </cell>
        </row>
      </sheetData>
      <sheetData sheetId="24">
        <row r="10">
          <cell r="C10">
            <v>5200</v>
          </cell>
          <cell r="F10">
            <v>5720</v>
          </cell>
          <cell r="I10">
            <v>6240</v>
          </cell>
        </row>
      </sheetData>
      <sheetData sheetId="25">
        <row r="6">
          <cell r="C6">
            <v>7459</v>
          </cell>
          <cell r="E6">
            <v>8239</v>
          </cell>
          <cell r="G6">
            <v>9136</v>
          </cell>
        </row>
      </sheetData>
      <sheetData sheetId="26">
        <row r="16">
          <cell r="C16">
            <v>5746</v>
          </cell>
          <cell r="D16">
            <v>5486</v>
          </cell>
          <cell r="E16">
            <v>5226</v>
          </cell>
        </row>
      </sheetData>
      <sheetData sheetId="27">
        <row r="31">
          <cell r="C31">
            <v>7150</v>
          </cell>
        </row>
        <row r="51">
          <cell r="C51">
            <v>6292</v>
          </cell>
        </row>
        <row r="69">
          <cell r="C69">
            <v>5720</v>
          </cell>
        </row>
      </sheetData>
      <sheetData sheetId="28">
        <row r="11">
          <cell r="B11">
            <v>2609</v>
          </cell>
          <cell r="C11">
            <v>3727</v>
          </cell>
        </row>
        <row r="12">
          <cell r="B12">
            <v>2578</v>
          </cell>
          <cell r="C12">
            <v>3727</v>
          </cell>
        </row>
        <row r="13">
          <cell r="B13">
            <v>2540</v>
          </cell>
          <cell r="C13">
            <v>3727</v>
          </cell>
        </row>
      </sheetData>
      <sheetData sheetId="29">
        <row r="8">
          <cell r="F8">
            <v>4722</v>
          </cell>
          <cell r="I8">
            <v>4520</v>
          </cell>
          <cell r="L8">
            <v>4102</v>
          </cell>
        </row>
        <row r="9">
          <cell r="F9">
            <v>4774.4000000000005</v>
          </cell>
          <cell r="I9">
            <v>4774.4000000000005</v>
          </cell>
          <cell r="L9">
            <v>4774.4000000000005</v>
          </cell>
        </row>
      </sheetData>
      <sheetData sheetId="30">
        <row r="11">
          <cell r="D11">
            <v>4030</v>
          </cell>
          <cell r="G11">
            <v>4421</v>
          </cell>
          <cell r="J11">
            <v>4944</v>
          </cell>
        </row>
      </sheetData>
      <sheetData sheetId="31"/>
      <sheetData sheetId="32">
        <row r="9">
          <cell r="D9">
            <v>5050</v>
          </cell>
          <cell r="E9">
            <v>1360</v>
          </cell>
        </row>
        <row r="10">
          <cell r="D10">
            <v>5330</v>
          </cell>
          <cell r="E10">
            <v>1360</v>
          </cell>
        </row>
        <row r="11">
          <cell r="D11">
            <v>5610</v>
          </cell>
          <cell r="E11">
            <v>1360</v>
          </cell>
        </row>
      </sheetData>
      <sheetData sheetId="33"/>
      <sheetData sheetId="34">
        <row r="15">
          <cell r="D15">
            <v>4522</v>
          </cell>
          <cell r="E15">
            <v>4611</v>
          </cell>
          <cell r="F15">
            <v>4656</v>
          </cell>
        </row>
        <row r="17">
          <cell r="D17">
            <v>226.10000000000002</v>
          </cell>
          <cell r="E17">
            <v>230.55</v>
          </cell>
          <cell r="F17">
            <v>232.8</v>
          </cell>
        </row>
      </sheetData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41"/>
  <sheetViews>
    <sheetView zoomScale="82" zoomScaleNormal="82" workbookViewId="0">
      <pane xSplit="2" ySplit="3" topLeftCell="J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/>
  <cols>
    <col min="1" max="1" width="9.140625" style="1"/>
    <col min="2" max="2" width="19.140625" bestFit="1" customWidth="1"/>
    <col min="3" max="3" width="16.140625" bestFit="1" customWidth="1"/>
    <col min="4" max="4" width="7.5703125" hidden="1" customWidth="1"/>
    <col min="5" max="5" width="5" hidden="1" customWidth="1"/>
    <col min="6" max="6" width="4.7109375" hidden="1" customWidth="1"/>
    <col min="7" max="7" width="10.140625" hidden="1" customWidth="1"/>
    <col min="8" max="9" width="5.42578125" hidden="1" customWidth="1"/>
    <col min="10" max="10" width="5" hidden="1" customWidth="1"/>
    <col min="11" max="11" width="4.7109375" hidden="1" customWidth="1"/>
    <col min="12" max="12" width="10.140625" hidden="1" customWidth="1"/>
    <col min="13" max="14" width="5.42578125" hidden="1" customWidth="1"/>
    <col min="15" max="16" width="5" hidden="1" customWidth="1"/>
    <col min="17" max="17" width="10.140625" hidden="1" customWidth="1"/>
    <col min="18" max="19" width="5.42578125" hidden="1" customWidth="1"/>
    <col min="20" max="21" width="5" hidden="1" customWidth="1"/>
    <col min="22" max="22" width="10.140625" hidden="1" customWidth="1"/>
    <col min="23" max="23" width="5.42578125" hidden="1" customWidth="1"/>
    <col min="24" max="24" width="6" hidden="1" customWidth="1"/>
    <col min="25" max="26" width="5" hidden="1" customWidth="1"/>
    <col min="27" max="27" width="10.140625" hidden="1" customWidth="1"/>
    <col min="28" max="28" width="5.42578125" hidden="1" customWidth="1"/>
    <col min="29" max="29" width="9.140625" customWidth="1"/>
    <col min="30" max="30" width="8" customWidth="1"/>
    <col min="31" max="31" width="5" customWidth="1"/>
    <col min="32" max="32" width="10.140625" customWidth="1"/>
    <col min="33" max="33" width="9.140625" customWidth="1"/>
    <col min="34" max="34" width="8" customWidth="1"/>
    <col min="35" max="35" width="7" customWidth="1"/>
    <col min="36" max="36" width="10.140625" customWidth="1"/>
    <col min="37" max="37" width="9.140625" customWidth="1"/>
    <col min="38" max="38" width="8" customWidth="1"/>
    <col min="39" max="39" width="7" customWidth="1"/>
    <col min="40" max="40" width="10.140625" style="11" bestFit="1" customWidth="1"/>
    <col min="42" max="42" width="8" bestFit="1" customWidth="1"/>
    <col min="43" max="43" width="7" bestFit="1" customWidth="1"/>
    <col min="44" max="44" width="10.140625" style="11" bestFit="1" customWidth="1"/>
  </cols>
  <sheetData>
    <row r="1" spans="1:44">
      <c r="A1" s="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16"/>
      <c r="AO1" s="2"/>
      <c r="AP1" s="2"/>
      <c r="AQ1" s="2"/>
      <c r="AR1" s="16"/>
    </row>
    <row r="2" spans="1:44" ht="32.25" customHeight="1">
      <c r="A2" s="7"/>
      <c r="B2" s="2"/>
      <c r="C2" s="9"/>
      <c r="D2" s="47" t="s">
        <v>28</v>
      </c>
      <c r="E2" s="47"/>
      <c r="F2" s="47"/>
      <c r="G2" s="47"/>
      <c r="H2" s="9"/>
      <c r="I2" s="47" t="s">
        <v>29</v>
      </c>
      <c r="J2" s="47"/>
      <c r="K2" s="47"/>
      <c r="L2" s="47"/>
      <c r="M2" s="9"/>
      <c r="N2" s="47" t="s">
        <v>30</v>
      </c>
      <c r="O2" s="47"/>
      <c r="P2" s="47"/>
      <c r="Q2" s="47"/>
      <c r="R2" s="9"/>
      <c r="S2" s="47" t="s">
        <v>46</v>
      </c>
      <c r="T2" s="47"/>
      <c r="U2" s="47"/>
      <c r="V2" s="47"/>
      <c r="W2" s="2"/>
      <c r="X2" s="46" t="s">
        <v>45</v>
      </c>
      <c r="Y2" s="46"/>
      <c r="Z2" s="46"/>
      <c r="AA2" s="46"/>
      <c r="AB2" s="2"/>
      <c r="AC2" s="45">
        <v>42095</v>
      </c>
      <c r="AD2" s="46"/>
      <c r="AE2" s="46"/>
      <c r="AF2" s="46"/>
      <c r="AG2" s="45">
        <v>42278</v>
      </c>
      <c r="AH2" s="46"/>
      <c r="AI2" s="46"/>
      <c r="AJ2" s="46"/>
      <c r="AK2" s="45">
        <v>42461</v>
      </c>
      <c r="AL2" s="46"/>
      <c r="AM2" s="46"/>
      <c r="AN2" s="46"/>
      <c r="AO2" s="45">
        <v>42644</v>
      </c>
      <c r="AP2" s="46"/>
      <c r="AQ2" s="46"/>
      <c r="AR2" s="46"/>
    </row>
    <row r="3" spans="1:44">
      <c r="A3" s="7" t="s">
        <v>0</v>
      </c>
      <c r="B3" s="7" t="s">
        <v>1</v>
      </c>
      <c r="C3" s="6" t="s">
        <v>34</v>
      </c>
      <c r="D3" s="9" t="s">
        <v>24</v>
      </c>
      <c r="E3" s="9" t="s">
        <v>25</v>
      </c>
      <c r="F3" s="9" t="s">
        <v>26</v>
      </c>
      <c r="G3" s="9" t="s">
        <v>27</v>
      </c>
      <c r="H3" s="9"/>
      <c r="I3" s="9" t="s">
        <v>24</v>
      </c>
      <c r="J3" s="9" t="s">
        <v>25</v>
      </c>
      <c r="K3" s="9" t="s">
        <v>26</v>
      </c>
      <c r="L3" s="9" t="s">
        <v>27</v>
      </c>
      <c r="M3" s="9"/>
      <c r="N3" s="9" t="s">
        <v>24</v>
      </c>
      <c r="O3" s="9" t="s">
        <v>25</v>
      </c>
      <c r="P3" s="9" t="s">
        <v>26</v>
      </c>
      <c r="Q3" s="9" t="s">
        <v>27</v>
      </c>
      <c r="R3" s="9"/>
      <c r="S3" s="9" t="s">
        <v>24</v>
      </c>
      <c r="T3" s="9" t="s">
        <v>25</v>
      </c>
      <c r="U3" s="9" t="s">
        <v>26</v>
      </c>
      <c r="V3" s="9" t="s">
        <v>27</v>
      </c>
      <c r="W3" s="2"/>
      <c r="X3" s="9" t="s">
        <v>24</v>
      </c>
      <c r="Y3" s="9" t="s">
        <v>25</v>
      </c>
      <c r="Z3" s="9" t="s">
        <v>26</v>
      </c>
      <c r="AA3" s="9" t="s">
        <v>27</v>
      </c>
      <c r="AB3" s="2"/>
      <c r="AC3" s="9" t="s">
        <v>24</v>
      </c>
      <c r="AD3" s="9" t="s">
        <v>25</v>
      </c>
      <c r="AE3" s="9" t="s">
        <v>26</v>
      </c>
      <c r="AF3" s="9" t="s">
        <v>27</v>
      </c>
      <c r="AG3" s="10" t="s">
        <v>24</v>
      </c>
      <c r="AH3" s="10" t="s">
        <v>25</v>
      </c>
      <c r="AI3" s="10" t="s">
        <v>26</v>
      </c>
      <c r="AJ3" s="10" t="s">
        <v>27</v>
      </c>
      <c r="AK3" s="12" t="s">
        <v>24</v>
      </c>
      <c r="AL3" s="12" t="s">
        <v>25</v>
      </c>
      <c r="AM3" s="12" t="s">
        <v>26</v>
      </c>
      <c r="AN3" s="17" t="s">
        <v>27</v>
      </c>
      <c r="AO3" s="14" t="s">
        <v>24</v>
      </c>
      <c r="AP3" s="14" t="s">
        <v>25</v>
      </c>
      <c r="AQ3" s="14" t="s">
        <v>26</v>
      </c>
      <c r="AR3" s="17" t="s">
        <v>27</v>
      </c>
    </row>
    <row r="4" spans="1:44" hidden="1">
      <c r="A4" s="7">
        <v>1</v>
      </c>
      <c r="B4" s="4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6"/>
      <c r="AO4" s="2"/>
      <c r="AP4" s="2"/>
      <c r="AQ4" s="2"/>
      <c r="AR4" s="16"/>
    </row>
    <row r="5" spans="1:44" ht="15" hidden="1" customHeight="1">
      <c r="A5" s="7"/>
      <c r="B5" s="2"/>
      <c r="C5" s="2" t="s">
        <v>31</v>
      </c>
      <c r="D5" s="3">
        <f>+[1]Chattisgarh!$E$12</f>
        <v>3874</v>
      </c>
      <c r="E5" s="3">
        <f>+[1]Chattisgarh!$E$13</f>
        <v>704</v>
      </c>
      <c r="F5" s="3">
        <v>0</v>
      </c>
      <c r="G5" s="3">
        <f>SUM(D5:F5)</f>
        <v>4578</v>
      </c>
      <c r="H5" s="3"/>
      <c r="I5" s="3">
        <f>+[2]Chattisgarh!$E$12</f>
        <v>3874</v>
      </c>
      <c r="J5" s="3">
        <v>1066</v>
      </c>
      <c r="K5" s="3"/>
      <c r="L5" s="3">
        <f>SUM(I5:K5)</f>
        <v>4940</v>
      </c>
      <c r="M5" s="3"/>
      <c r="N5" s="3">
        <f>+[3]Chattisgarh!$E$12</f>
        <v>3874</v>
      </c>
      <c r="O5" s="3">
        <f>+[3]Chattisgarh!$E$13</f>
        <v>1511</v>
      </c>
      <c r="P5" s="3"/>
      <c r="Q5" s="3">
        <f>SUM(N5:P5)</f>
        <v>5385</v>
      </c>
      <c r="R5" s="3"/>
      <c r="S5" s="3">
        <f>+[4]Chattisgarh!$E$14</f>
        <v>3874</v>
      </c>
      <c r="T5" s="3">
        <v>1731</v>
      </c>
      <c r="U5" s="3"/>
      <c r="V5" s="3">
        <f>SUM(S5:U5)</f>
        <v>5605</v>
      </c>
      <c r="W5" s="2"/>
      <c r="X5" s="3">
        <f>+[5]Chattisgarh!$G$13</f>
        <v>3874</v>
      </c>
      <c r="Y5" s="3">
        <f>+[5]Chattisgarh!$G$14</f>
        <v>2085</v>
      </c>
      <c r="Z5" s="3"/>
      <c r="AA5" s="3">
        <f>SUM(X5:Z5)</f>
        <v>5959</v>
      </c>
      <c r="AB5" s="2"/>
      <c r="AC5" s="8">
        <f>+[6]Chattisgarh!$G$13</f>
        <v>3874</v>
      </c>
      <c r="AD5" s="8">
        <f>+[6]Chattisgarh!$G$14</f>
        <v>2355</v>
      </c>
      <c r="AE5" s="2"/>
      <c r="AF5" s="8">
        <f>SUM(AC5:AE5)</f>
        <v>6229</v>
      </c>
      <c r="AG5" s="8">
        <f>+[7]Chattisgarh!$G$13</f>
        <v>3874</v>
      </c>
      <c r="AH5" s="8">
        <f>+[7]Chattisgarh!$G$14</f>
        <v>2355</v>
      </c>
      <c r="AI5" s="2"/>
      <c r="AJ5" s="13">
        <f>SUM(AG5:AI5)</f>
        <v>6229</v>
      </c>
      <c r="AK5" s="8">
        <f>+[8]Chattisgarh!$E$17</f>
        <v>3874</v>
      </c>
      <c r="AL5" s="8">
        <f>+[8]Chattisgarh!$E$18</f>
        <v>2675</v>
      </c>
      <c r="AM5" s="2"/>
      <c r="AN5" s="13">
        <f>SUM(AK5:AM5)</f>
        <v>6549</v>
      </c>
      <c r="AO5" s="8">
        <f>+[9]Chattisgarh!$D$14</f>
        <v>3874</v>
      </c>
      <c r="AP5" s="8">
        <v>2774</v>
      </c>
      <c r="AQ5" s="2"/>
      <c r="AR5" s="13">
        <f>SUM(AO5:AQ5)</f>
        <v>6648</v>
      </c>
    </row>
    <row r="6" spans="1:44" ht="15" hidden="1" customHeight="1">
      <c r="A6" s="7"/>
      <c r="B6" s="2"/>
      <c r="C6" s="2" t="s">
        <v>32</v>
      </c>
      <c r="D6" s="3">
        <f>+[1]Chattisgarh!$D$12</f>
        <v>3614</v>
      </c>
      <c r="E6" s="3">
        <f>+[1]Chattisgarh!$D$13</f>
        <v>704</v>
      </c>
      <c r="F6" s="3">
        <v>0</v>
      </c>
      <c r="G6" s="3">
        <f t="shared" ref="G6:G70" si="0">SUM(D6:F6)</f>
        <v>4318</v>
      </c>
      <c r="H6" s="3"/>
      <c r="I6" s="3">
        <f>+[2]Chattisgarh!$D$12</f>
        <v>3614</v>
      </c>
      <c r="J6" s="3">
        <v>1066</v>
      </c>
      <c r="K6" s="3"/>
      <c r="L6" s="3">
        <f t="shared" ref="L6:L70" si="1">SUM(I6:K6)</f>
        <v>4680</v>
      </c>
      <c r="M6" s="3"/>
      <c r="N6" s="3">
        <f>+[3]Chattisgarh!$D$12</f>
        <v>3614</v>
      </c>
      <c r="O6" s="3">
        <f>+[3]Chattisgarh!$D$13</f>
        <v>1511</v>
      </c>
      <c r="P6" s="3"/>
      <c r="Q6" s="3">
        <f t="shared" ref="Q6:Q70" si="2">SUM(N6:P6)</f>
        <v>5125</v>
      </c>
      <c r="R6" s="3"/>
      <c r="S6" s="3">
        <f>+[4]Chattisgarh!$D$14</f>
        <v>3614</v>
      </c>
      <c r="T6" s="3">
        <v>1731</v>
      </c>
      <c r="U6" s="3"/>
      <c r="V6" s="3">
        <f t="shared" ref="V6:V70" si="3">SUM(S6:U6)</f>
        <v>5345</v>
      </c>
      <c r="W6" s="2"/>
      <c r="X6" s="3">
        <f>+[5]Chattisgarh!$E$13</f>
        <v>3614</v>
      </c>
      <c r="Y6" s="3">
        <f>+[5]Chattisgarh!$E$14</f>
        <v>2085</v>
      </c>
      <c r="Z6" s="3"/>
      <c r="AA6" s="3">
        <f>SUM(X6:Z6)</f>
        <v>5699</v>
      </c>
      <c r="AB6" s="2"/>
      <c r="AC6" s="8">
        <f>+[6]Chattisgarh!$E$13</f>
        <v>3614</v>
      </c>
      <c r="AD6" s="8">
        <f>+[6]Chattisgarh!$E$14</f>
        <v>2355</v>
      </c>
      <c r="AE6" s="2"/>
      <c r="AF6" s="8">
        <f t="shared" ref="AF6:AF70" si="4">SUM(AC6:AE6)</f>
        <v>5969</v>
      </c>
      <c r="AG6" s="8">
        <f>+[7]Chattisgarh!$E$13</f>
        <v>3614</v>
      </c>
      <c r="AH6" s="8">
        <f>+[7]Chattisgarh!$E$14</f>
        <v>2355</v>
      </c>
      <c r="AI6" s="2"/>
      <c r="AJ6" s="13">
        <f t="shared" ref="AJ6:AJ70" si="5">SUM(AG6:AI6)</f>
        <v>5969</v>
      </c>
      <c r="AK6" s="8">
        <f>+[8]Chattisgarh!$D$17</f>
        <v>3614</v>
      </c>
      <c r="AL6" s="8">
        <f>+[8]Chattisgarh!$D$18</f>
        <v>2675</v>
      </c>
      <c r="AM6" s="2"/>
      <c r="AN6" s="13">
        <f t="shared" ref="AN6:AN7" si="6">SUM(AK6:AM6)</f>
        <v>6289</v>
      </c>
      <c r="AO6" s="8">
        <f>+[9]Chattisgarh!$C$14</f>
        <v>3614</v>
      </c>
      <c r="AP6" s="8">
        <v>2774</v>
      </c>
      <c r="AQ6" s="2"/>
      <c r="AR6" s="13">
        <f t="shared" ref="AR6:AR7" si="7">SUM(AO6:AQ6)</f>
        <v>6388</v>
      </c>
    </row>
    <row r="7" spans="1:44" ht="15" hidden="1" customHeight="1">
      <c r="A7" s="7"/>
      <c r="B7" s="2"/>
      <c r="C7" s="2" t="s">
        <v>33</v>
      </c>
      <c r="D7" s="3">
        <f>+[1]Chattisgarh!$C$12</f>
        <v>3432</v>
      </c>
      <c r="E7" s="3">
        <f>+[1]Chattisgarh!$C$13</f>
        <v>704</v>
      </c>
      <c r="F7" s="3">
        <v>0</v>
      </c>
      <c r="G7" s="3">
        <f t="shared" si="0"/>
        <v>4136</v>
      </c>
      <c r="H7" s="3">
        <f>+G7</f>
        <v>4136</v>
      </c>
      <c r="I7" s="3">
        <f>+[2]Chattisgarh!$C$12</f>
        <v>3432</v>
      </c>
      <c r="J7" s="3">
        <v>1066</v>
      </c>
      <c r="K7" s="3"/>
      <c r="L7" s="3">
        <f t="shared" si="1"/>
        <v>4498</v>
      </c>
      <c r="M7" s="3">
        <f>+L7</f>
        <v>4498</v>
      </c>
      <c r="N7" s="3">
        <f>+[3]Chattisgarh!$C$12</f>
        <v>3432</v>
      </c>
      <c r="O7" s="3">
        <f>+[3]Chattisgarh!$C$13</f>
        <v>1511</v>
      </c>
      <c r="P7" s="3"/>
      <c r="Q7" s="3">
        <f t="shared" si="2"/>
        <v>4943</v>
      </c>
      <c r="R7" s="3">
        <f>+Q7</f>
        <v>4943</v>
      </c>
      <c r="S7" s="3">
        <f>+[4]Chattisgarh!$C$14</f>
        <v>3432</v>
      </c>
      <c r="T7" s="3">
        <v>1731</v>
      </c>
      <c r="U7" s="3"/>
      <c r="V7" s="3">
        <f t="shared" si="3"/>
        <v>5163</v>
      </c>
      <c r="W7" s="3">
        <f>+V7</f>
        <v>5163</v>
      </c>
      <c r="X7" s="3">
        <f>+[5]Chattisgarh!$C$13</f>
        <v>3432</v>
      </c>
      <c r="Y7" s="3">
        <f>+[5]Chattisgarh!$C$14</f>
        <v>2085</v>
      </c>
      <c r="Z7" s="3"/>
      <c r="AA7" s="3">
        <f>SUM(X7:Z7)</f>
        <v>5517</v>
      </c>
      <c r="AB7" s="3">
        <f>+AA7</f>
        <v>5517</v>
      </c>
      <c r="AC7" s="8">
        <f>+[6]Chattisgarh!$C$13</f>
        <v>3432</v>
      </c>
      <c r="AD7" s="8">
        <f>+[6]Chattisgarh!$C$14</f>
        <v>2355</v>
      </c>
      <c r="AE7" s="2"/>
      <c r="AF7" s="8">
        <f t="shared" si="4"/>
        <v>5787</v>
      </c>
      <c r="AG7" s="8">
        <f>+[7]Chattisgarh!$C$13</f>
        <v>3432</v>
      </c>
      <c r="AH7" s="8">
        <f>+[7]Chattisgarh!$C$14</f>
        <v>2355</v>
      </c>
      <c r="AI7" s="2"/>
      <c r="AJ7" s="13">
        <f t="shared" si="5"/>
        <v>5787</v>
      </c>
      <c r="AK7" s="8">
        <f>+[8]Chattisgarh!$C$17</f>
        <v>3432</v>
      </c>
      <c r="AL7" s="8">
        <f>+[8]Chattisgarh!$C$18</f>
        <v>2675</v>
      </c>
      <c r="AM7" s="2"/>
      <c r="AN7" s="13">
        <f t="shared" si="6"/>
        <v>6107</v>
      </c>
      <c r="AO7" s="8">
        <f>+[9]Chattisgarh!$B$14</f>
        <v>3432</v>
      </c>
      <c r="AP7" s="8">
        <v>2774</v>
      </c>
      <c r="AQ7" s="2"/>
      <c r="AR7" s="13">
        <f t="shared" si="7"/>
        <v>6206</v>
      </c>
    </row>
    <row r="8" spans="1:44" ht="30" hidden="1">
      <c r="A8" s="7">
        <v>2</v>
      </c>
      <c r="B8" s="5" t="s">
        <v>36</v>
      </c>
      <c r="C8" s="2"/>
      <c r="D8" s="3"/>
      <c r="E8" s="3" t="s">
        <v>35</v>
      </c>
      <c r="F8" s="3"/>
      <c r="G8" s="3"/>
      <c r="H8" s="3"/>
      <c r="I8" s="3"/>
      <c r="J8" s="3" t="s">
        <v>35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"/>
      <c r="X8" s="3"/>
      <c r="Y8" s="3"/>
      <c r="Z8" s="3"/>
      <c r="AA8" s="3"/>
      <c r="AB8" s="2"/>
      <c r="AC8" s="2"/>
      <c r="AD8" s="2"/>
      <c r="AE8" s="2"/>
      <c r="AF8" s="8"/>
      <c r="AG8" s="2"/>
      <c r="AH8" s="2"/>
      <c r="AI8" s="2"/>
      <c r="AJ8" s="8"/>
      <c r="AK8" s="2"/>
      <c r="AL8" s="2"/>
      <c r="AM8" s="2"/>
      <c r="AN8" s="18"/>
      <c r="AO8" s="2"/>
      <c r="AP8" s="2"/>
      <c r="AQ8" s="2"/>
      <c r="AR8" s="18"/>
    </row>
    <row r="9" spans="1:44" ht="15" hidden="1" customHeight="1">
      <c r="A9" s="7"/>
      <c r="B9" s="2"/>
      <c r="C9" s="2" t="s">
        <v>31</v>
      </c>
      <c r="D9" s="3">
        <f>+[1]Gujrat!$F$6</f>
        <v>3684.2</v>
      </c>
      <c r="E9" s="3">
        <f>+[1]Gujrat!$F$7</f>
        <v>1071.2</v>
      </c>
      <c r="F9" s="3"/>
      <c r="G9" s="3">
        <f t="shared" si="0"/>
        <v>4755.3999999999996</v>
      </c>
      <c r="H9" s="3">
        <f>+G9</f>
        <v>4755.3999999999996</v>
      </c>
      <c r="I9" s="3">
        <f>+[2]Gujrat!$F$6</f>
        <v>3684.2</v>
      </c>
      <c r="J9" s="3">
        <f>+[2]Gujrat!$F$7</f>
        <v>1346.8</v>
      </c>
      <c r="K9" s="3"/>
      <c r="L9" s="3">
        <f t="shared" si="1"/>
        <v>5031</v>
      </c>
      <c r="M9" s="3">
        <f>+L9</f>
        <v>5031</v>
      </c>
      <c r="N9" s="3">
        <f>+[3]Gujrat!$F$6</f>
        <v>3684.2</v>
      </c>
      <c r="O9" s="3">
        <f>+[3]Gujrat!$F$8</f>
        <v>1830.4</v>
      </c>
      <c r="P9" s="3"/>
      <c r="Q9" s="3">
        <f t="shared" si="2"/>
        <v>5514.6</v>
      </c>
      <c r="R9" s="3">
        <f>+Q9</f>
        <v>5514.6</v>
      </c>
      <c r="S9" s="3">
        <f>+[4]Gujrat!$J$269</f>
        <v>3684.2</v>
      </c>
      <c r="T9" s="3">
        <v>2111</v>
      </c>
      <c r="U9" s="3"/>
      <c r="V9" s="3">
        <f t="shared" si="3"/>
        <v>5795.2</v>
      </c>
      <c r="W9" s="2"/>
      <c r="X9" s="3">
        <v>3692</v>
      </c>
      <c r="Y9" s="3">
        <v>2470</v>
      </c>
      <c r="Z9" s="3"/>
      <c r="AA9" s="3">
        <f>SUM(X9:Z9)</f>
        <v>6162</v>
      </c>
      <c r="AB9" s="2"/>
      <c r="AC9" s="2">
        <f>+[6]Gujarat!$Q$218</f>
        <v>7618</v>
      </c>
      <c r="AD9" s="2"/>
      <c r="AE9" s="2"/>
      <c r="AF9" s="8">
        <f t="shared" si="4"/>
        <v>7618</v>
      </c>
      <c r="AG9" s="2">
        <f>293*26</f>
        <v>7618</v>
      </c>
      <c r="AH9" s="2">
        <f>10.3*26</f>
        <v>267.8</v>
      </c>
      <c r="AI9" s="2"/>
      <c r="AJ9" s="13">
        <f t="shared" si="5"/>
        <v>7885.8</v>
      </c>
      <c r="AK9" s="2">
        <f>293*26</f>
        <v>7618</v>
      </c>
      <c r="AL9" s="2">
        <f>19.8*26</f>
        <v>514.80000000000007</v>
      </c>
      <c r="AM9" s="2"/>
      <c r="AN9" s="13">
        <f t="shared" ref="AN9:AN43" si="8">SUM(AK9:AM9)</f>
        <v>8132.8</v>
      </c>
      <c r="AO9" s="2">
        <f>293*26</f>
        <v>7618</v>
      </c>
      <c r="AP9" s="2">
        <f>21*26</f>
        <v>546</v>
      </c>
      <c r="AQ9" s="2"/>
      <c r="AR9" s="13">
        <f t="shared" ref="AR9:AR43" si="9">SUM(AO9:AQ9)</f>
        <v>8164</v>
      </c>
    </row>
    <row r="10" spans="1:44" ht="15" hidden="1" customHeight="1">
      <c r="A10" s="7"/>
      <c r="B10" s="2"/>
      <c r="C10" s="2" t="s">
        <v>32</v>
      </c>
      <c r="D10" s="3"/>
      <c r="E10" s="3"/>
      <c r="F10" s="3"/>
      <c r="G10" s="3">
        <f t="shared" si="0"/>
        <v>0</v>
      </c>
      <c r="H10" s="3"/>
      <c r="I10" s="3"/>
      <c r="J10" s="3"/>
      <c r="K10" s="3"/>
      <c r="L10" s="3">
        <f t="shared" si="1"/>
        <v>0</v>
      </c>
      <c r="M10" s="3"/>
      <c r="N10" s="3"/>
      <c r="O10" s="3"/>
      <c r="P10" s="3"/>
      <c r="Q10" s="3">
        <f t="shared" si="2"/>
        <v>0</v>
      </c>
      <c r="R10" s="3"/>
      <c r="S10" s="3">
        <f>+[4]Gujrat!$J$268</f>
        <v>3606.2</v>
      </c>
      <c r="T10" s="3">
        <v>2111</v>
      </c>
      <c r="U10" s="3"/>
      <c r="V10" s="3">
        <f t="shared" si="3"/>
        <v>5717.2</v>
      </c>
      <c r="W10" s="2"/>
      <c r="X10" s="3">
        <v>3614</v>
      </c>
      <c r="Y10" s="3">
        <v>2470</v>
      </c>
      <c r="Z10" s="3"/>
      <c r="AA10" s="3">
        <f>SUM(X10:Z10)</f>
        <v>6084</v>
      </c>
      <c r="AB10" s="2"/>
      <c r="AC10" s="2">
        <f>+[6]Gujarat!$Q$219</f>
        <v>7384</v>
      </c>
      <c r="AD10" s="2"/>
      <c r="AE10" s="2"/>
      <c r="AF10" s="8">
        <f t="shared" si="4"/>
        <v>7384</v>
      </c>
      <c r="AG10" s="2">
        <f>284*26</f>
        <v>7384</v>
      </c>
      <c r="AH10" s="2">
        <f>10.3*26</f>
        <v>267.8</v>
      </c>
      <c r="AI10" s="2"/>
      <c r="AJ10" s="13">
        <f t="shared" si="5"/>
        <v>7651.8</v>
      </c>
      <c r="AK10" s="2">
        <f>284*26</f>
        <v>7384</v>
      </c>
      <c r="AL10" s="2">
        <f>19.8*26</f>
        <v>514.80000000000007</v>
      </c>
      <c r="AM10" s="2"/>
      <c r="AN10" s="13">
        <f t="shared" si="8"/>
        <v>7898.8</v>
      </c>
      <c r="AO10" s="2">
        <f>284*26</f>
        <v>7384</v>
      </c>
      <c r="AP10" s="2">
        <f>21*26</f>
        <v>546</v>
      </c>
      <c r="AQ10" s="2"/>
      <c r="AR10" s="13">
        <f t="shared" si="9"/>
        <v>7930</v>
      </c>
    </row>
    <row r="11" spans="1:44" ht="15" hidden="1" customHeight="1">
      <c r="A11" s="7"/>
      <c r="B11" s="2"/>
      <c r="C11" s="2" t="s">
        <v>33</v>
      </c>
      <c r="D11" s="3"/>
      <c r="E11" s="3"/>
      <c r="F11" s="3"/>
      <c r="G11" s="3">
        <f t="shared" si="0"/>
        <v>0</v>
      </c>
      <c r="H11" s="3"/>
      <c r="I11" s="3"/>
      <c r="J11" s="3"/>
      <c r="K11" s="3"/>
      <c r="L11" s="3">
        <f t="shared" si="1"/>
        <v>0</v>
      </c>
      <c r="M11" s="3"/>
      <c r="N11" s="3"/>
      <c r="O11" s="3"/>
      <c r="P11" s="3"/>
      <c r="Q11" s="3">
        <f t="shared" si="2"/>
        <v>0</v>
      </c>
      <c r="R11" s="3"/>
      <c r="S11" s="3">
        <f>+[4]Gujrat!$J$267</f>
        <v>3528.2</v>
      </c>
      <c r="T11" s="3">
        <v>2111</v>
      </c>
      <c r="U11" s="3"/>
      <c r="V11" s="3">
        <f t="shared" si="3"/>
        <v>5639.2</v>
      </c>
      <c r="W11" s="3">
        <f>+V11</f>
        <v>5639.2</v>
      </c>
      <c r="X11" s="3">
        <v>3536</v>
      </c>
      <c r="Y11" s="3">
        <v>2470</v>
      </c>
      <c r="Z11" s="3"/>
      <c r="AA11" s="3">
        <f>SUM(X11:Z11)</f>
        <v>6006</v>
      </c>
      <c r="AB11" s="3">
        <f>+AA11</f>
        <v>6006</v>
      </c>
      <c r="AC11" s="2">
        <f>+[6]Gujarat!$Q$226</f>
        <v>7176</v>
      </c>
      <c r="AD11" s="2"/>
      <c r="AE11" s="2"/>
      <c r="AF11" s="8">
        <f t="shared" si="4"/>
        <v>7176</v>
      </c>
      <c r="AG11" s="2">
        <f>276*26</f>
        <v>7176</v>
      </c>
      <c r="AH11" s="2">
        <f>10.3*26</f>
        <v>267.8</v>
      </c>
      <c r="AI11" s="2"/>
      <c r="AJ11" s="13">
        <f t="shared" si="5"/>
        <v>7443.8</v>
      </c>
      <c r="AK11" s="2">
        <f>276*26</f>
        <v>7176</v>
      </c>
      <c r="AL11" s="2">
        <f>19.8*26</f>
        <v>514.80000000000007</v>
      </c>
      <c r="AM11" s="2"/>
      <c r="AN11" s="13">
        <f t="shared" si="8"/>
        <v>7690.8</v>
      </c>
      <c r="AO11" s="2">
        <f>276*26</f>
        <v>7176</v>
      </c>
      <c r="AP11" s="2">
        <f>21*26</f>
        <v>546</v>
      </c>
      <c r="AQ11" s="2"/>
      <c r="AR11" s="13">
        <f t="shared" si="9"/>
        <v>7722</v>
      </c>
    </row>
    <row r="12" spans="1:44" hidden="1">
      <c r="A12" s="7">
        <v>3</v>
      </c>
      <c r="B12" s="4" t="s">
        <v>3</v>
      </c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2"/>
      <c r="X12" s="3"/>
      <c r="Y12" s="3"/>
      <c r="Z12" s="3"/>
      <c r="AA12" s="3"/>
      <c r="AB12" s="2"/>
      <c r="AC12" s="2"/>
      <c r="AD12" s="2"/>
      <c r="AE12" s="2"/>
      <c r="AF12" s="8">
        <f t="shared" si="4"/>
        <v>0</v>
      </c>
      <c r="AG12" s="2"/>
      <c r="AH12" s="2"/>
      <c r="AI12" s="2"/>
      <c r="AJ12" s="8">
        <f t="shared" si="5"/>
        <v>0</v>
      </c>
      <c r="AK12" s="2"/>
      <c r="AL12" s="2"/>
      <c r="AM12" s="2"/>
      <c r="AN12" s="18">
        <f t="shared" si="8"/>
        <v>0</v>
      </c>
      <c r="AO12" s="2"/>
      <c r="AP12" s="2"/>
      <c r="AQ12" s="2"/>
      <c r="AR12" s="18">
        <f t="shared" si="9"/>
        <v>0</v>
      </c>
    </row>
    <row r="13" spans="1:44" ht="15" hidden="1" customHeight="1">
      <c r="A13" s="7"/>
      <c r="B13" s="2"/>
      <c r="C13" s="2" t="s">
        <v>31</v>
      </c>
      <c r="D13" s="3">
        <f>+[1]Bihar!$C$35</f>
        <v>3390</v>
      </c>
      <c r="E13" s="3">
        <f>+[1]Bihar!$C$36</f>
        <v>1380</v>
      </c>
      <c r="F13" s="3">
        <f>+[1]Bihar!$C$37</f>
        <v>238.5</v>
      </c>
      <c r="G13" s="3">
        <f t="shared" si="0"/>
        <v>5008.5</v>
      </c>
      <c r="H13" s="3"/>
      <c r="I13" s="3">
        <f>+[2]Bihar!$C$35</f>
        <v>4992</v>
      </c>
      <c r="J13" s="3"/>
      <c r="K13" s="3">
        <f>+[2]Bihar!$C$37</f>
        <v>249.60000000000002</v>
      </c>
      <c r="L13" s="3">
        <f t="shared" si="1"/>
        <v>5241.6000000000004</v>
      </c>
      <c r="M13" s="3"/>
      <c r="N13" s="3">
        <f>+[3]Bihar!$C$35</f>
        <v>5564</v>
      </c>
      <c r="O13" s="3"/>
      <c r="P13" s="3">
        <f>+[3]Bihar!$C$37</f>
        <v>278.2</v>
      </c>
      <c r="Q13" s="3">
        <f t="shared" si="2"/>
        <v>5842.2</v>
      </c>
      <c r="R13" s="3"/>
      <c r="S13" s="3">
        <f>+[4]Bihar!$C$35</f>
        <v>5850</v>
      </c>
      <c r="T13" s="3"/>
      <c r="U13" s="3">
        <f>+[4]Bihar!$C$37</f>
        <v>292.5</v>
      </c>
      <c r="V13" s="3">
        <f t="shared" si="3"/>
        <v>6142.5</v>
      </c>
      <c r="W13" s="2"/>
      <c r="X13" s="3">
        <f>+[5]Bihar!$C$30</f>
        <v>6084</v>
      </c>
      <c r="Y13" s="3"/>
      <c r="Z13" s="3">
        <f>+[5]Bihar!$C$32</f>
        <v>304.2</v>
      </c>
      <c r="AA13" s="3">
        <f>SUM(X13:Z13)</f>
        <v>6388.2</v>
      </c>
      <c r="AB13" s="2"/>
      <c r="AC13" s="2">
        <f>+[6]Bihar!$C$30</f>
        <v>6135</v>
      </c>
      <c r="AD13" s="2"/>
      <c r="AE13" s="3">
        <f>+[6]Bihar!$C$32</f>
        <v>306.75</v>
      </c>
      <c r="AF13" s="8">
        <f t="shared" si="4"/>
        <v>6441.75</v>
      </c>
      <c r="AG13" s="2">
        <f>+[7]Bihar!$K$11</f>
        <v>5664</v>
      </c>
      <c r="AH13" s="2"/>
      <c r="AI13" s="3">
        <f>+[7]Bihar!$K$13</f>
        <v>283</v>
      </c>
      <c r="AJ13" s="13">
        <f t="shared" si="5"/>
        <v>5947</v>
      </c>
      <c r="AK13" s="2">
        <f>+[8]Bihar!$C$29</f>
        <v>6812</v>
      </c>
      <c r="AL13" s="2"/>
      <c r="AM13" s="3"/>
      <c r="AN13" s="13">
        <f t="shared" si="8"/>
        <v>6812</v>
      </c>
      <c r="AO13" s="2">
        <f>+[9]Bihar!$C$29</f>
        <v>6916</v>
      </c>
      <c r="AP13" s="2"/>
      <c r="AQ13" s="3"/>
      <c r="AR13" s="13">
        <f t="shared" si="9"/>
        <v>6916</v>
      </c>
    </row>
    <row r="14" spans="1:44" ht="15" hidden="1" customHeight="1">
      <c r="A14" s="7"/>
      <c r="B14" s="2"/>
      <c r="C14" s="2" t="s">
        <v>32</v>
      </c>
      <c r="D14" s="3">
        <f>+[1]Bihar!$G$15</f>
        <v>2760</v>
      </c>
      <c r="E14" s="3">
        <f>+[1]Bihar!$G$16</f>
        <v>1140</v>
      </c>
      <c r="F14" s="3">
        <f>+[1]Bihar!$G$17</f>
        <v>195</v>
      </c>
      <c r="G14" s="3">
        <f t="shared" si="0"/>
        <v>4095</v>
      </c>
      <c r="H14" s="3"/>
      <c r="I14" s="3">
        <f>+[2]Bihar!$G$15</f>
        <v>4108</v>
      </c>
      <c r="J14" s="3"/>
      <c r="K14" s="3">
        <f>+[2]Bihar!$G$17</f>
        <v>205.4</v>
      </c>
      <c r="L14" s="3">
        <f t="shared" si="1"/>
        <v>4313.3999999999996</v>
      </c>
      <c r="M14" s="3"/>
      <c r="N14" s="3">
        <f>+[3]Bihar!$G$15</f>
        <v>4550</v>
      </c>
      <c r="O14" s="3"/>
      <c r="P14" s="3">
        <f>+[3]Bihar!$G$17</f>
        <v>227.5</v>
      </c>
      <c r="Q14" s="3">
        <f t="shared" si="2"/>
        <v>4777.5</v>
      </c>
      <c r="R14" s="3"/>
      <c r="S14" s="3">
        <f>+[4]Bihar!$G$15</f>
        <v>4784</v>
      </c>
      <c r="T14" s="3"/>
      <c r="U14" s="3">
        <f>+[4]Bihar!$G$17</f>
        <v>239.20000000000002</v>
      </c>
      <c r="V14" s="3">
        <f t="shared" si="3"/>
        <v>5023.2</v>
      </c>
      <c r="W14" s="2"/>
      <c r="X14" s="3">
        <f>+[5]Bihar!$G$10</f>
        <v>4992</v>
      </c>
      <c r="Y14" s="3"/>
      <c r="Z14" s="3">
        <f>+[5]Bihar!$G$12</f>
        <v>249.60000000000002</v>
      </c>
      <c r="AA14" s="3">
        <f>SUM(X14:Z14)</f>
        <v>5241.6000000000004</v>
      </c>
      <c r="AB14" s="2"/>
      <c r="AC14" s="3">
        <f>+[6]Bihar!$G$10</f>
        <v>5040</v>
      </c>
      <c r="AD14" s="2"/>
      <c r="AE14" s="3">
        <f>+[6]Bihar!$G$12</f>
        <v>252</v>
      </c>
      <c r="AF14" s="8">
        <f t="shared" si="4"/>
        <v>5292</v>
      </c>
      <c r="AG14" s="3">
        <f>+[7]Bihar!$G$11</f>
        <v>5356</v>
      </c>
      <c r="AH14" s="2"/>
      <c r="AI14" s="3">
        <f>+[7]Bihar!$G$13</f>
        <v>268</v>
      </c>
      <c r="AJ14" s="13">
        <f t="shared" si="5"/>
        <v>5624</v>
      </c>
      <c r="AK14" s="3">
        <f>+[8]Bihar!$G$10</f>
        <v>5590</v>
      </c>
      <c r="AL14" s="2"/>
      <c r="AM14" s="3"/>
      <c r="AN14" s="13">
        <f t="shared" si="8"/>
        <v>5590</v>
      </c>
      <c r="AO14" s="3">
        <f>+[9]Bihar!$G$10</f>
        <v>5668</v>
      </c>
      <c r="AP14" s="2"/>
      <c r="AQ14" s="3"/>
      <c r="AR14" s="13">
        <f t="shared" si="9"/>
        <v>5668</v>
      </c>
    </row>
    <row r="15" spans="1:44" ht="15" hidden="1" customHeight="1">
      <c r="A15" s="7"/>
      <c r="B15" s="2"/>
      <c r="C15" s="2" t="s">
        <v>33</v>
      </c>
      <c r="D15" s="3">
        <f>+[1]Bihar!$C$15</f>
        <v>2670</v>
      </c>
      <c r="E15" s="3">
        <f>+[1]Bihar!$C$16</f>
        <v>1080</v>
      </c>
      <c r="F15" s="3">
        <f>+[1]Bihar!$C$17</f>
        <v>187.5</v>
      </c>
      <c r="G15" s="3">
        <f t="shared" si="0"/>
        <v>3937.5</v>
      </c>
      <c r="H15" s="3">
        <f>+G15</f>
        <v>3937.5</v>
      </c>
      <c r="I15" s="3">
        <f>+[2]Bihar!$C$15</f>
        <v>3926</v>
      </c>
      <c r="J15" s="3"/>
      <c r="K15" s="3">
        <f>+[2]Bihar!$C$17</f>
        <v>196.3</v>
      </c>
      <c r="L15" s="3">
        <f t="shared" si="1"/>
        <v>4122.3</v>
      </c>
      <c r="M15" s="3">
        <f>+L15</f>
        <v>4122.3</v>
      </c>
      <c r="N15" s="3">
        <f>+[3]Bihar!$C$15</f>
        <v>4368</v>
      </c>
      <c r="O15" s="3"/>
      <c r="P15" s="3">
        <f>+[3]Bihar!$C$17</f>
        <v>218.4</v>
      </c>
      <c r="Q15" s="3">
        <f t="shared" si="2"/>
        <v>4586.3999999999996</v>
      </c>
      <c r="R15" s="3">
        <f>+Q15</f>
        <v>4586.3999999999996</v>
      </c>
      <c r="S15" s="3">
        <f>+[4]Bihar!$C$15</f>
        <v>4576</v>
      </c>
      <c r="T15" s="3"/>
      <c r="U15" s="3">
        <f>+[4]Bihar!$C$17</f>
        <v>228.8</v>
      </c>
      <c r="V15" s="3">
        <f t="shared" si="3"/>
        <v>4804.8</v>
      </c>
      <c r="W15" s="3">
        <f>+V15</f>
        <v>4804.8</v>
      </c>
      <c r="X15" s="3">
        <f>+[5]Bihar!$C$10</f>
        <v>4784</v>
      </c>
      <c r="Y15" s="3"/>
      <c r="Z15" s="3">
        <f>+[5]Bihar!$C$12</f>
        <v>239.20000000000002</v>
      </c>
      <c r="AA15" s="3">
        <f>SUM(X15:Z15)</f>
        <v>5023.2</v>
      </c>
      <c r="AB15" s="3">
        <f>+AA15</f>
        <v>5023.2</v>
      </c>
      <c r="AC15" s="2">
        <f>+[6]Bihar!$C$10</f>
        <v>4836</v>
      </c>
      <c r="AD15" s="2"/>
      <c r="AE15" s="3">
        <f>+[6]Bihar!$C$12</f>
        <v>241.8</v>
      </c>
      <c r="AF15" s="8">
        <f t="shared" si="4"/>
        <v>5077.8</v>
      </c>
      <c r="AG15" s="2">
        <f>+[7]Bihar!$C$11</f>
        <v>5122</v>
      </c>
      <c r="AH15" s="2"/>
      <c r="AI15" s="3">
        <f>+[7]Bihar!$C$13</f>
        <v>256</v>
      </c>
      <c r="AJ15" s="13">
        <f t="shared" si="5"/>
        <v>5378</v>
      </c>
      <c r="AK15" s="2">
        <f>+[8]Bihar!$C$10</f>
        <v>5356</v>
      </c>
      <c r="AL15" s="2"/>
      <c r="AM15" s="3"/>
      <c r="AN15" s="13">
        <f t="shared" si="8"/>
        <v>5356</v>
      </c>
      <c r="AO15" s="2">
        <f>+[9]Bihar!$C$10</f>
        <v>5435</v>
      </c>
      <c r="AP15" s="2"/>
      <c r="AQ15" s="3"/>
      <c r="AR15" s="13">
        <f t="shared" si="9"/>
        <v>5435</v>
      </c>
    </row>
    <row r="16" spans="1:44" hidden="1">
      <c r="A16" s="7">
        <v>4</v>
      </c>
      <c r="B16" s="4" t="s">
        <v>4</v>
      </c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2"/>
      <c r="X16" s="3"/>
      <c r="Y16" s="3"/>
      <c r="Z16" s="3"/>
      <c r="AA16" s="3"/>
      <c r="AB16" s="2"/>
      <c r="AC16" s="2"/>
      <c r="AD16" s="2"/>
      <c r="AE16" s="2"/>
      <c r="AF16" s="8">
        <f t="shared" si="4"/>
        <v>0</v>
      </c>
      <c r="AG16" s="2"/>
      <c r="AH16" s="2"/>
      <c r="AI16" s="2"/>
      <c r="AJ16" s="8">
        <f t="shared" si="5"/>
        <v>0</v>
      </c>
      <c r="AK16" s="2"/>
      <c r="AL16" s="2"/>
      <c r="AM16" s="2"/>
      <c r="AN16" s="18">
        <f t="shared" si="8"/>
        <v>0</v>
      </c>
      <c r="AO16" s="2"/>
      <c r="AP16" s="2"/>
      <c r="AQ16" s="2"/>
      <c r="AR16" s="18">
        <f t="shared" si="9"/>
        <v>0</v>
      </c>
    </row>
    <row r="17" spans="1:44" ht="15" hidden="1" customHeight="1">
      <c r="A17" s="7"/>
      <c r="B17" s="2"/>
      <c r="C17" s="2" t="s">
        <v>31</v>
      </c>
      <c r="D17" s="3">
        <f>+'[1]J&amp;K'!$E$17</f>
        <v>4410</v>
      </c>
      <c r="E17" s="3"/>
      <c r="F17" s="3"/>
      <c r="G17" s="3">
        <f t="shared" si="0"/>
        <v>4410</v>
      </c>
      <c r="H17" s="3"/>
      <c r="I17" s="3">
        <f>+'[2]J&amp;K'!$E$17</f>
        <v>4410</v>
      </c>
      <c r="J17" s="3"/>
      <c r="K17" s="3"/>
      <c r="L17" s="3">
        <f t="shared" si="1"/>
        <v>4410</v>
      </c>
      <c r="M17" s="3"/>
      <c r="N17" s="3">
        <f>+'[3]J&amp;K'!$E$17</f>
        <v>5850</v>
      </c>
      <c r="O17" s="3"/>
      <c r="P17" s="3"/>
      <c r="Q17" s="3">
        <f t="shared" si="2"/>
        <v>5850</v>
      </c>
      <c r="R17" s="3"/>
      <c r="S17" s="3">
        <f>+'[4]J&amp;K'!$E$17</f>
        <v>5850</v>
      </c>
      <c r="T17" s="3"/>
      <c r="U17" s="3"/>
      <c r="V17" s="3">
        <f t="shared" si="3"/>
        <v>5850</v>
      </c>
      <c r="W17" s="2"/>
      <c r="X17" s="3">
        <f>+'[5]J&amp;K'!$F$7</f>
        <v>5850</v>
      </c>
      <c r="Y17" s="3"/>
      <c r="Z17" s="3"/>
      <c r="AA17" s="3">
        <f>SUM(X17:Z17)</f>
        <v>5850</v>
      </c>
      <c r="AB17" s="2"/>
      <c r="AC17" s="2">
        <f>+'[6]J&amp;K'!$E$17</f>
        <v>5850</v>
      </c>
      <c r="AD17" s="2"/>
      <c r="AE17" s="2"/>
      <c r="AF17" s="8">
        <f t="shared" si="4"/>
        <v>5850</v>
      </c>
      <c r="AG17" s="2">
        <f>+'[7]J&amp;K'!$F$7</f>
        <v>5850</v>
      </c>
      <c r="AH17" s="2"/>
      <c r="AI17" s="2"/>
      <c r="AJ17" s="13">
        <f t="shared" si="5"/>
        <v>5850</v>
      </c>
      <c r="AK17" s="2">
        <f>+'[8]J&amp;K'!$E$17</f>
        <v>5850</v>
      </c>
      <c r="AL17" s="2"/>
      <c r="AM17" s="2"/>
      <c r="AN17" s="13">
        <f t="shared" si="8"/>
        <v>5850</v>
      </c>
      <c r="AO17" s="2">
        <f>+'[9]J&amp;K'!$C$12</f>
        <v>5850</v>
      </c>
      <c r="AP17" s="2"/>
      <c r="AQ17" s="2"/>
      <c r="AR17" s="13">
        <f t="shared" si="9"/>
        <v>5850</v>
      </c>
    </row>
    <row r="18" spans="1:44" ht="15" hidden="1" customHeight="1">
      <c r="A18" s="7"/>
      <c r="B18" s="2"/>
      <c r="C18" s="2" t="s">
        <v>32</v>
      </c>
      <c r="D18" s="3">
        <f>+'[1]J&amp;K'!$D$17</f>
        <v>2640</v>
      </c>
      <c r="E18" s="3"/>
      <c r="F18" s="3"/>
      <c r="G18" s="3">
        <f t="shared" si="0"/>
        <v>2640</v>
      </c>
      <c r="H18" s="3"/>
      <c r="I18" s="3">
        <f>+'[2]J&amp;K'!$D$17</f>
        <v>2640</v>
      </c>
      <c r="J18" s="3"/>
      <c r="K18" s="3"/>
      <c r="L18" s="3">
        <f t="shared" si="1"/>
        <v>2640</v>
      </c>
      <c r="M18" s="3"/>
      <c r="N18" s="3">
        <f>+'[3]J&amp;K'!$D$17</f>
        <v>4550</v>
      </c>
      <c r="O18" s="3"/>
      <c r="P18" s="3"/>
      <c r="Q18" s="3">
        <f t="shared" si="2"/>
        <v>4550</v>
      </c>
      <c r="R18" s="3"/>
      <c r="S18" s="3">
        <f>+'[4]J&amp;K'!$D$17</f>
        <v>4550</v>
      </c>
      <c r="T18" s="3"/>
      <c r="U18" s="3"/>
      <c r="V18" s="3">
        <f t="shared" si="3"/>
        <v>4550</v>
      </c>
      <c r="W18" s="2"/>
      <c r="X18" s="3">
        <f>+'[5]J&amp;K'!$F$6</f>
        <v>4550</v>
      </c>
      <c r="Y18" s="3"/>
      <c r="Z18" s="3"/>
      <c r="AA18" s="3">
        <f>SUM(X18:Z18)</f>
        <v>4550</v>
      </c>
      <c r="AB18" s="2"/>
      <c r="AC18" s="2">
        <f>+'[6]J&amp;K'!$D$17</f>
        <v>4550</v>
      </c>
      <c r="AD18" s="2"/>
      <c r="AE18" s="2"/>
      <c r="AF18" s="8">
        <f t="shared" si="4"/>
        <v>4550</v>
      </c>
      <c r="AG18" s="2">
        <f>+'[7]J&amp;K'!$F$6</f>
        <v>4550</v>
      </c>
      <c r="AH18" s="2"/>
      <c r="AI18" s="2"/>
      <c r="AJ18" s="13">
        <f t="shared" si="5"/>
        <v>4550</v>
      </c>
      <c r="AK18" s="2">
        <f>+'[8]J&amp;K'!$D$17</f>
        <v>4550</v>
      </c>
      <c r="AL18" s="2"/>
      <c r="AM18" s="2"/>
      <c r="AN18" s="13">
        <f t="shared" si="8"/>
        <v>4550</v>
      </c>
      <c r="AO18" s="2">
        <f>+'[9]J&amp;K'!$D$12</f>
        <v>4550</v>
      </c>
      <c r="AP18" s="2"/>
      <c r="AQ18" s="2"/>
      <c r="AR18" s="13">
        <f t="shared" si="9"/>
        <v>4550</v>
      </c>
    </row>
    <row r="19" spans="1:44" ht="15" hidden="1" customHeight="1">
      <c r="A19" s="7"/>
      <c r="B19" s="2"/>
      <c r="C19" s="2" t="s">
        <v>33</v>
      </c>
      <c r="D19" s="3">
        <f>+'[1]J&amp;K'!$C$17</f>
        <v>1980</v>
      </c>
      <c r="E19" s="3"/>
      <c r="F19" s="3"/>
      <c r="G19" s="3">
        <f t="shared" si="0"/>
        <v>1980</v>
      </c>
      <c r="H19" s="3">
        <f>+G19</f>
        <v>1980</v>
      </c>
      <c r="I19" s="3">
        <f>+'[2]J&amp;K'!$C$17</f>
        <v>1980</v>
      </c>
      <c r="J19" s="3"/>
      <c r="K19" s="3"/>
      <c r="L19" s="3">
        <f t="shared" si="1"/>
        <v>1980</v>
      </c>
      <c r="M19" s="3">
        <f>+L19</f>
        <v>1980</v>
      </c>
      <c r="N19" s="3">
        <f>+'[3]J&amp;K'!$C$17</f>
        <v>3900</v>
      </c>
      <c r="O19" s="3"/>
      <c r="P19" s="3"/>
      <c r="Q19" s="3">
        <f t="shared" si="2"/>
        <v>3900</v>
      </c>
      <c r="R19" s="3">
        <f>+Q19</f>
        <v>3900</v>
      </c>
      <c r="S19" s="3">
        <f>+'[4]J&amp;K'!$C$17</f>
        <v>3900</v>
      </c>
      <c r="T19" s="3"/>
      <c r="U19" s="3"/>
      <c r="V19" s="3">
        <f t="shared" si="3"/>
        <v>3900</v>
      </c>
      <c r="W19" s="3">
        <f>+V19</f>
        <v>3900</v>
      </c>
      <c r="X19" s="3">
        <f>+'[5]J&amp;K'!$F$5</f>
        <v>3900</v>
      </c>
      <c r="Y19" s="3"/>
      <c r="Z19" s="3"/>
      <c r="AA19" s="3">
        <f>SUM(X19:Z19)</f>
        <v>3900</v>
      </c>
      <c r="AB19" s="3">
        <f>+AA19</f>
        <v>3900</v>
      </c>
      <c r="AC19" s="2">
        <f>+'[6]J&amp;K'!$C$17</f>
        <v>3900</v>
      </c>
      <c r="AD19" s="2"/>
      <c r="AE19" s="2"/>
      <c r="AF19" s="8">
        <f t="shared" si="4"/>
        <v>3900</v>
      </c>
      <c r="AG19" s="2">
        <f>+'[7]J&amp;K'!$F$5</f>
        <v>3900</v>
      </c>
      <c r="AH19" s="2"/>
      <c r="AI19" s="2"/>
      <c r="AJ19" s="13">
        <f t="shared" si="5"/>
        <v>3900</v>
      </c>
      <c r="AK19" s="2">
        <f>+'[8]J&amp;K'!$C$17</f>
        <v>3900</v>
      </c>
      <c r="AL19" s="2"/>
      <c r="AM19" s="2"/>
      <c r="AN19" s="13">
        <f t="shared" si="8"/>
        <v>3900</v>
      </c>
      <c r="AO19" s="2">
        <f>+'[9]J&amp;K'!$E$12</f>
        <v>3900</v>
      </c>
      <c r="AP19" s="2"/>
      <c r="AQ19" s="2"/>
      <c r="AR19" s="13">
        <f t="shared" si="9"/>
        <v>3900</v>
      </c>
    </row>
    <row r="20" spans="1:44" hidden="1">
      <c r="A20" s="7">
        <v>5</v>
      </c>
      <c r="B20" s="4" t="s">
        <v>5</v>
      </c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2"/>
      <c r="X20" s="3"/>
      <c r="Y20" s="3"/>
      <c r="Z20" s="3"/>
      <c r="AA20" s="3"/>
      <c r="AB20" s="2"/>
      <c r="AC20" s="2"/>
      <c r="AD20" s="2"/>
      <c r="AE20" s="2"/>
      <c r="AF20" s="8">
        <f t="shared" si="4"/>
        <v>0</v>
      </c>
      <c r="AG20" s="2"/>
      <c r="AH20" s="2"/>
      <c r="AI20" s="2"/>
      <c r="AJ20" s="8">
        <f t="shared" si="5"/>
        <v>0</v>
      </c>
      <c r="AK20" s="2"/>
      <c r="AL20" s="2"/>
      <c r="AM20" s="2"/>
      <c r="AN20" s="18">
        <f t="shared" si="8"/>
        <v>0</v>
      </c>
      <c r="AO20" s="2"/>
      <c r="AP20" s="2"/>
      <c r="AQ20" s="2"/>
      <c r="AR20" s="18">
        <f t="shared" si="9"/>
        <v>0</v>
      </c>
    </row>
    <row r="21" spans="1:44" ht="15" hidden="1" customHeight="1">
      <c r="A21" s="7"/>
      <c r="B21" s="2"/>
      <c r="C21" s="2" t="s">
        <v>31</v>
      </c>
      <c r="D21" s="3">
        <f>+[1]Assam!$I$9</f>
        <v>3094</v>
      </c>
      <c r="E21" s="3"/>
      <c r="F21" s="3">
        <f>+[1]Assam!$I$11</f>
        <v>154.70000000000002</v>
      </c>
      <c r="G21" s="3">
        <f t="shared" si="0"/>
        <v>3248.7</v>
      </c>
      <c r="H21" s="3"/>
      <c r="I21" s="3">
        <f>+[2]Assam!$I$11</f>
        <v>6240</v>
      </c>
      <c r="J21" s="3"/>
      <c r="K21" s="3">
        <f>+[2]Assam!$I$13</f>
        <v>312</v>
      </c>
      <c r="L21" s="3">
        <f t="shared" si="1"/>
        <v>6552</v>
      </c>
      <c r="M21" s="3"/>
      <c r="N21" s="3">
        <f>+[3]Assam!$I$7</f>
        <v>6595</v>
      </c>
      <c r="O21" s="3">
        <f>+[3]Assam!$I$9</f>
        <v>329.75</v>
      </c>
      <c r="P21" s="3"/>
      <c r="Q21" s="3">
        <f t="shared" si="2"/>
        <v>6924.75</v>
      </c>
      <c r="R21" s="3"/>
      <c r="S21" s="3">
        <f>+[4]Assam!$I$7</f>
        <v>5902</v>
      </c>
      <c r="T21" s="3"/>
      <c r="U21" s="3">
        <f>+[4]Assam!$I$9</f>
        <v>295.10000000000002</v>
      </c>
      <c r="V21" s="3">
        <f t="shared" si="3"/>
        <v>6197.1</v>
      </c>
      <c r="W21" s="2"/>
      <c r="X21" s="3">
        <f>+[5]Assam!$C$10</f>
        <v>7083</v>
      </c>
      <c r="Y21" s="3"/>
      <c r="Z21" s="3">
        <f>+[4]Assam!$I$9</f>
        <v>295.10000000000002</v>
      </c>
      <c r="AA21" s="3">
        <f>SUM(X21:Z21)</f>
        <v>7378.1</v>
      </c>
      <c r="AB21" s="2"/>
      <c r="AC21" s="2">
        <f>+[6]Assam!$C$10</f>
        <v>7083</v>
      </c>
      <c r="AD21" s="2"/>
      <c r="AE21" s="2"/>
      <c r="AF21" s="8">
        <f t="shared" si="4"/>
        <v>7083</v>
      </c>
      <c r="AG21" s="2">
        <f>350*30</f>
        <v>10500</v>
      </c>
      <c r="AH21" s="2"/>
      <c r="AI21" s="2"/>
      <c r="AJ21" s="13">
        <f t="shared" si="5"/>
        <v>10500</v>
      </c>
      <c r="AK21" s="2">
        <f>+[8]Assam!$J$24</f>
        <v>10500</v>
      </c>
      <c r="AL21" s="2"/>
      <c r="AM21" s="2"/>
      <c r="AN21" s="13">
        <f t="shared" si="8"/>
        <v>10500</v>
      </c>
      <c r="AO21" s="2">
        <f>+[9]Assam!$C$14</f>
        <v>10500</v>
      </c>
      <c r="AP21" s="2"/>
      <c r="AQ21" s="2"/>
      <c r="AR21" s="13">
        <f t="shared" si="9"/>
        <v>10500</v>
      </c>
    </row>
    <row r="22" spans="1:44" hidden="1">
      <c r="A22" s="7"/>
      <c r="B22" s="2"/>
      <c r="C22" s="2" t="s">
        <v>32</v>
      </c>
      <c r="D22" s="3">
        <f>+[1]Assam!$F$9</f>
        <v>3016</v>
      </c>
      <c r="E22" s="3"/>
      <c r="F22" s="3">
        <f>+[1]Assam!$F$11</f>
        <v>125</v>
      </c>
      <c r="G22" s="3">
        <f t="shared" si="0"/>
        <v>3141</v>
      </c>
      <c r="H22" s="3"/>
      <c r="I22" s="3">
        <f>+[2]Assam!$F$11</f>
        <v>4500</v>
      </c>
      <c r="J22" s="3"/>
      <c r="K22" s="3">
        <f>+[2]Assam!$F$13</f>
        <v>225</v>
      </c>
      <c r="L22" s="3">
        <f t="shared" si="1"/>
        <v>4725</v>
      </c>
      <c r="M22" s="3"/>
      <c r="N22" s="3">
        <f>+[3]Assam!$F$7</f>
        <v>4756</v>
      </c>
      <c r="O22" s="3">
        <f>+[3]Assam!$F$9</f>
        <v>225</v>
      </c>
      <c r="P22" s="3"/>
      <c r="Q22" s="3">
        <f t="shared" si="2"/>
        <v>4981</v>
      </c>
      <c r="R22" s="3"/>
      <c r="S22" s="3">
        <f>+[4]Assam!$F$7</f>
        <v>4550</v>
      </c>
      <c r="T22" s="3"/>
      <c r="U22" s="3">
        <f>+[4]Assam!$F$9</f>
        <v>225</v>
      </c>
      <c r="V22" s="3">
        <f t="shared" si="3"/>
        <v>4775</v>
      </c>
      <c r="W22" s="2"/>
      <c r="X22" s="3">
        <f>+[5]Assam!$C$9</f>
        <v>5107.8</v>
      </c>
      <c r="Y22" s="3"/>
      <c r="Z22" s="3">
        <f>+[4]Assam!$F$9</f>
        <v>225</v>
      </c>
      <c r="AA22" s="3">
        <f>SUM(X22:Z22)</f>
        <v>5332.8</v>
      </c>
      <c r="AB22" s="2"/>
      <c r="AC22" s="2">
        <f>+[6]Assam!$C$9</f>
        <v>5107.8</v>
      </c>
      <c r="AD22" s="2"/>
      <c r="AE22" s="2"/>
      <c r="AF22" s="8">
        <f t="shared" si="4"/>
        <v>5107.8</v>
      </c>
      <c r="AG22" s="2">
        <f>280*30</f>
        <v>8400</v>
      </c>
      <c r="AH22" s="2"/>
      <c r="AI22" s="2"/>
      <c r="AJ22" s="13">
        <f t="shared" si="5"/>
        <v>8400</v>
      </c>
      <c r="AK22" s="2">
        <f>+[8]Assam!$G$24</f>
        <v>8700</v>
      </c>
      <c r="AL22" s="2"/>
      <c r="AM22" s="2"/>
      <c r="AN22" s="13">
        <f t="shared" si="8"/>
        <v>8700</v>
      </c>
      <c r="AO22" s="2">
        <f>+[9]Assam!$E$14</f>
        <v>8700</v>
      </c>
      <c r="AP22" s="2"/>
      <c r="AQ22" s="2"/>
      <c r="AR22" s="13">
        <f t="shared" si="9"/>
        <v>8700</v>
      </c>
    </row>
    <row r="23" spans="1:44" hidden="1">
      <c r="A23" s="7"/>
      <c r="B23" s="2"/>
      <c r="C23" s="2" t="s">
        <v>33</v>
      </c>
      <c r="D23" s="3">
        <f>+[1]Assam!$C$9</f>
        <v>2964</v>
      </c>
      <c r="E23" s="3"/>
      <c r="F23" s="3">
        <f>+[1]Assam!$C$11</f>
        <v>148.20000000000002</v>
      </c>
      <c r="G23" s="3">
        <f t="shared" si="0"/>
        <v>3112.2</v>
      </c>
      <c r="H23" s="3">
        <f>+G23</f>
        <v>3112.2</v>
      </c>
      <c r="I23" s="3">
        <f>+[2]Assam!$C$11</f>
        <v>3900</v>
      </c>
      <c r="J23" s="3"/>
      <c r="K23" s="3">
        <f>+[2]Assam!$C$13</f>
        <v>195</v>
      </c>
      <c r="L23" s="3">
        <f t="shared" si="1"/>
        <v>4095</v>
      </c>
      <c r="M23" s="3">
        <f>+L23</f>
        <v>4095</v>
      </c>
      <c r="N23" s="3">
        <f>+[3]Assam!$C$7</f>
        <v>4122</v>
      </c>
      <c r="O23" s="3">
        <f>+[3]Assam!$C$9</f>
        <v>206.10000000000002</v>
      </c>
      <c r="P23" s="3"/>
      <c r="Q23" s="3">
        <f t="shared" si="2"/>
        <v>4328.1000000000004</v>
      </c>
      <c r="R23" s="3">
        <f>+Q23</f>
        <v>4328.1000000000004</v>
      </c>
      <c r="S23" s="3">
        <f>+[4]Assam!$C$7</f>
        <v>4394</v>
      </c>
      <c r="T23" s="3"/>
      <c r="U23" s="3">
        <f>+[4]Assam!$C$9</f>
        <v>219.70000000000002</v>
      </c>
      <c r="V23" s="3">
        <f t="shared" si="3"/>
        <v>4613.7</v>
      </c>
      <c r="W23" s="3">
        <f>+V23</f>
        <v>4613.7</v>
      </c>
      <c r="X23" s="3">
        <f>+[5]Assam!$C$8</f>
        <v>4426.8</v>
      </c>
      <c r="Y23" s="3"/>
      <c r="Z23" s="3">
        <f>+[4]Assam!$C$9</f>
        <v>219.70000000000002</v>
      </c>
      <c r="AA23" s="3">
        <f>SUM(X23:Z23)</f>
        <v>4646.5</v>
      </c>
      <c r="AB23" s="3">
        <f>+AA23</f>
        <v>4646.5</v>
      </c>
      <c r="AC23" s="2">
        <f>+[6]Assam!$C$8</f>
        <v>4426.8</v>
      </c>
      <c r="AD23" s="2"/>
      <c r="AE23" s="2"/>
      <c r="AF23" s="8">
        <f t="shared" si="4"/>
        <v>4426.8</v>
      </c>
      <c r="AG23" s="2">
        <f>240*30</f>
        <v>7200</v>
      </c>
      <c r="AH23" s="2"/>
      <c r="AI23" s="2"/>
      <c r="AJ23" s="13">
        <f t="shared" si="5"/>
        <v>7200</v>
      </c>
      <c r="AK23" s="2">
        <f>+[8]Assam!$D$24</f>
        <v>7500</v>
      </c>
      <c r="AL23" s="2"/>
      <c r="AM23" s="2"/>
      <c r="AN23" s="13">
        <f t="shared" si="8"/>
        <v>7500</v>
      </c>
      <c r="AO23" s="2">
        <f>+[9]Assam!$F$14</f>
        <v>7500</v>
      </c>
      <c r="AP23" s="2"/>
      <c r="AQ23" s="2"/>
      <c r="AR23" s="13">
        <f t="shared" si="9"/>
        <v>7500</v>
      </c>
    </row>
    <row r="24" spans="1:44" hidden="1">
      <c r="A24" s="7">
        <v>6</v>
      </c>
      <c r="B24" s="4" t="s">
        <v>6</v>
      </c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2"/>
      <c r="X24" s="3"/>
      <c r="Y24" s="3"/>
      <c r="Z24" s="3"/>
      <c r="AA24" s="3"/>
      <c r="AB24" s="2"/>
      <c r="AC24" s="2"/>
      <c r="AD24" s="2"/>
      <c r="AE24" s="2"/>
      <c r="AF24" s="8">
        <f t="shared" si="4"/>
        <v>0</v>
      </c>
      <c r="AG24" s="2"/>
      <c r="AH24" s="2"/>
      <c r="AI24" s="2"/>
      <c r="AJ24" s="8">
        <f t="shared" si="5"/>
        <v>0</v>
      </c>
      <c r="AK24" s="2"/>
      <c r="AL24" s="2"/>
      <c r="AM24" s="2"/>
      <c r="AN24" s="18">
        <f t="shared" si="8"/>
        <v>0</v>
      </c>
      <c r="AO24" s="2"/>
      <c r="AP24" s="2"/>
      <c r="AQ24" s="2"/>
      <c r="AR24" s="18">
        <f t="shared" si="9"/>
        <v>0</v>
      </c>
    </row>
    <row r="25" spans="1:44" ht="15" hidden="1" customHeight="1">
      <c r="A25" s="7"/>
      <c r="B25" s="2"/>
      <c r="C25" s="2" t="s">
        <v>31</v>
      </c>
      <c r="D25" s="3">
        <f>+[1]Orissa!$I$22</f>
        <v>3480</v>
      </c>
      <c r="E25" s="3"/>
      <c r="F25" s="3">
        <f>+[1]Orissa!$I$24</f>
        <v>174</v>
      </c>
      <c r="G25" s="3">
        <f t="shared" si="0"/>
        <v>3654</v>
      </c>
      <c r="H25" s="3"/>
      <c r="I25" s="3">
        <f>+[2]Orissa!$I$22</f>
        <v>3480</v>
      </c>
      <c r="J25" s="3">
        <f>+[2]Orissa!$I$23</f>
        <v>75</v>
      </c>
      <c r="K25" s="3">
        <f>+[2]Orissa!$I$24</f>
        <v>177.75</v>
      </c>
      <c r="L25" s="3">
        <f t="shared" si="1"/>
        <v>3732.75</v>
      </c>
      <c r="M25" s="3"/>
      <c r="N25" s="3">
        <f>+[3]Orissa!$I$18</f>
        <v>4940</v>
      </c>
      <c r="O25" s="3"/>
      <c r="P25" s="3"/>
      <c r="Q25" s="3">
        <f t="shared" si="2"/>
        <v>4940</v>
      </c>
      <c r="R25" s="3"/>
      <c r="S25" s="3">
        <f>+[4]Orissa!$I$18</f>
        <v>4940</v>
      </c>
      <c r="T25" s="3"/>
      <c r="U25" s="3"/>
      <c r="V25" s="3">
        <f t="shared" si="3"/>
        <v>4940</v>
      </c>
      <c r="W25" s="2"/>
      <c r="X25" s="3">
        <f>+[5]Orissa!$I$10</f>
        <v>5005</v>
      </c>
      <c r="Y25" s="3"/>
      <c r="Z25" s="3"/>
      <c r="AA25" s="3">
        <f>SUM(X25:Z25)</f>
        <v>5005</v>
      </c>
      <c r="AB25" s="2"/>
      <c r="AC25" s="2">
        <f>+[6]Orissa!$I$10</f>
        <v>5005</v>
      </c>
      <c r="AD25" s="2"/>
      <c r="AE25" s="2"/>
      <c r="AF25" s="8">
        <f t="shared" si="4"/>
        <v>5005</v>
      </c>
      <c r="AG25" s="2">
        <f>+[7]Orissa!$I$10</f>
        <v>6240</v>
      </c>
      <c r="AH25" s="2"/>
      <c r="AI25" s="2"/>
      <c r="AJ25" s="13">
        <f t="shared" si="5"/>
        <v>6240</v>
      </c>
      <c r="AK25" s="2">
        <f>+[8]Orissa!$I$10</f>
        <v>6240</v>
      </c>
      <c r="AL25" s="2"/>
      <c r="AM25" s="2"/>
      <c r="AN25" s="13">
        <f t="shared" si="8"/>
        <v>6240</v>
      </c>
      <c r="AO25" s="2">
        <f>+[9]Orissa!$I$10</f>
        <v>6240</v>
      </c>
      <c r="AP25" s="2"/>
      <c r="AQ25" s="2"/>
      <c r="AR25" s="13">
        <f t="shared" si="9"/>
        <v>6240</v>
      </c>
    </row>
    <row r="26" spans="1:44" hidden="1">
      <c r="A26" s="7"/>
      <c r="B26" s="2"/>
      <c r="C26" s="2" t="s">
        <v>32</v>
      </c>
      <c r="D26" s="3">
        <f>+[1]Orissa!$F$22</f>
        <v>3090</v>
      </c>
      <c r="E26" s="3"/>
      <c r="F26" s="3">
        <f>+[1]Orissa!$F$24</f>
        <v>154.5</v>
      </c>
      <c r="G26" s="3">
        <f t="shared" si="0"/>
        <v>3244.5</v>
      </c>
      <c r="H26" s="3"/>
      <c r="I26" s="3">
        <f>+[2]Orissa!$F$22</f>
        <v>3090</v>
      </c>
      <c r="J26" s="3">
        <f>+[2]Orissa!$F$23</f>
        <v>75</v>
      </c>
      <c r="K26" s="3">
        <f>+[2]Orissa!$F$24</f>
        <v>158.25</v>
      </c>
      <c r="L26" s="3">
        <f t="shared" si="1"/>
        <v>3323.25</v>
      </c>
      <c r="M26" s="3"/>
      <c r="N26" s="3">
        <f>+[3]Orissa!$F$18</f>
        <v>4420</v>
      </c>
      <c r="O26" s="3"/>
      <c r="P26" s="3"/>
      <c r="Q26" s="3">
        <f t="shared" si="2"/>
        <v>4420</v>
      </c>
      <c r="R26" s="3"/>
      <c r="S26" s="3">
        <f>+[4]Orissa!$F$18</f>
        <v>4420</v>
      </c>
      <c r="T26" s="3"/>
      <c r="U26" s="3"/>
      <c r="V26" s="3">
        <f t="shared" si="3"/>
        <v>4420</v>
      </c>
      <c r="W26" s="2"/>
      <c r="X26" s="3">
        <f>+[5]Orissa!$F$10</f>
        <v>4485</v>
      </c>
      <c r="Y26" s="3"/>
      <c r="Z26" s="3"/>
      <c r="AA26" s="3">
        <f>SUM(X26:Z26)</f>
        <v>4485</v>
      </c>
      <c r="AB26" s="2"/>
      <c r="AC26" s="2">
        <f>+[6]Orissa!$F$10</f>
        <v>4485</v>
      </c>
      <c r="AD26" s="2"/>
      <c r="AE26" s="2"/>
      <c r="AF26" s="8">
        <f t="shared" si="4"/>
        <v>4485</v>
      </c>
      <c r="AG26" s="2">
        <f>+[7]Orissa!$F$10</f>
        <v>5720</v>
      </c>
      <c r="AH26" s="2"/>
      <c r="AI26" s="2"/>
      <c r="AJ26" s="13">
        <f t="shared" si="5"/>
        <v>5720</v>
      </c>
      <c r="AK26" s="2">
        <f>+[8]Orissa!$F$10</f>
        <v>5720</v>
      </c>
      <c r="AL26" s="2"/>
      <c r="AM26" s="2"/>
      <c r="AN26" s="13">
        <f t="shared" si="8"/>
        <v>5720</v>
      </c>
      <c r="AO26" s="2">
        <f>+[9]Orissa!$F$10</f>
        <v>5720</v>
      </c>
      <c r="AP26" s="2"/>
      <c r="AQ26" s="2"/>
      <c r="AR26" s="13">
        <f t="shared" si="9"/>
        <v>5720</v>
      </c>
    </row>
    <row r="27" spans="1:44" hidden="1">
      <c r="A27" s="7"/>
      <c r="B27" s="2"/>
      <c r="C27" s="2" t="s">
        <v>33</v>
      </c>
      <c r="D27" s="3">
        <f>+[1]Orissa!$C$22</f>
        <v>2700</v>
      </c>
      <c r="E27" s="3"/>
      <c r="F27" s="3">
        <f>+[1]Orissa!$C$24</f>
        <v>135</v>
      </c>
      <c r="G27" s="3">
        <f t="shared" si="0"/>
        <v>2835</v>
      </c>
      <c r="H27" s="3">
        <f>+G27</f>
        <v>2835</v>
      </c>
      <c r="I27" s="3">
        <f>+[2]Orissa!$C$22</f>
        <v>2700</v>
      </c>
      <c r="J27" s="3">
        <f>+[2]Orissa!$C$23</f>
        <v>75</v>
      </c>
      <c r="K27" s="3">
        <f>+[2]Orissa!$C$24</f>
        <v>138.75</v>
      </c>
      <c r="L27" s="3">
        <f t="shared" si="1"/>
        <v>2913.75</v>
      </c>
      <c r="M27" s="3">
        <f>+L27</f>
        <v>2913.75</v>
      </c>
      <c r="N27" s="3">
        <f>+[3]Orissa!$C$18</f>
        <v>3900</v>
      </c>
      <c r="O27" s="3"/>
      <c r="P27" s="3"/>
      <c r="Q27" s="3">
        <f t="shared" si="2"/>
        <v>3900</v>
      </c>
      <c r="R27" s="3">
        <f>+Q27</f>
        <v>3900</v>
      </c>
      <c r="S27" s="3">
        <f>+[4]Orissa!$C$18</f>
        <v>3900</v>
      </c>
      <c r="T27" s="3"/>
      <c r="U27" s="3"/>
      <c r="V27" s="3">
        <f t="shared" si="3"/>
        <v>3900</v>
      </c>
      <c r="W27" s="3">
        <f>+V27</f>
        <v>3900</v>
      </c>
      <c r="X27" s="3">
        <f>+[5]Orissa!$C$10</f>
        <v>3965</v>
      </c>
      <c r="Y27" s="3"/>
      <c r="Z27" s="3"/>
      <c r="AA27" s="3">
        <f>SUM(X27:Z27)</f>
        <v>3965</v>
      </c>
      <c r="AB27" s="3">
        <f>+AA27</f>
        <v>3965</v>
      </c>
      <c r="AC27" s="2">
        <f>+[6]Orissa!$C$10</f>
        <v>3965</v>
      </c>
      <c r="AD27" s="2"/>
      <c r="AE27" s="2"/>
      <c r="AF27" s="8">
        <f t="shared" si="4"/>
        <v>3965</v>
      </c>
      <c r="AG27" s="2">
        <f>+[7]Orissa!$C$10</f>
        <v>5200</v>
      </c>
      <c r="AH27" s="2"/>
      <c r="AI27" s="2"/>
      <c r="AJ27" s="13">
        <f t="shared" si="5"/>
        <v>5200</v>
      </c>
      <c r="AK27" s="2">
        <f>+[8]Orissa!$C$10</f>
        <v>5200</v>
      </c>
      <c r="AL27" s="2"/>
      <c r="AM27" s="2"/>
      <c r="AN27" s="13">
        <f t="shared" si="8"/>
        <v>5200</v>
      </c>
      <c r="AO27" s="2">
        <f>+[9]Orissa!$C$10</f>
        <v>5200</v>
      </c>
      <c r="AP27" s="2"/>
      <c r="AQ27" s="2"/>
      <c r="AR27" s="13">
        <f t="shared" si="9"/>
        <v>5200</v>
      </c>
    </row>
    <row r="28" spans="1:44" hidden="1">
      <c r="A28" s="7">
        <v>7</v>
      </c>
      <c r="B28" s="4" t="s">
        <v>7</v>
      </c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2"/>
      <c r="X28" s="3"/>
      <c r="Y28" s="3"/>
      <c r="Z28" s="3"/>
      <c r="AA28" s="3"/>
      <c r="AB28" s="2"/>
      <c r="AC28" s="2"/>
      <c r="AD28" s="2"/>
      <c r="AE28" s="2"/>
      <c r="AF28" s="8">
        <f t="shared" si="4"/>
        <v>0</v>
      </c>
      <c r="AG28" s="2"/>
      <c r="AH28" s="2"/>
      <c r="AI28" s="2"/>
      <c r="AJ28" s="8">
        <f t="shared" si="5"/>
        <v>0</v>
      </c>
      <c r="AK28" s="2"/>
      <c r="AL28" s="2"/>
      <c r="AM28" s="2"/>
      <c r="AN28" s="18">
        <f t="shared" si="8"/>
        <v>0</v>
      </c>
      <c r="AO28" s="2"/>
      <c r="AP28" s="2"/>
      <c r="AQ28" s="2"/>
      <c r="AR28" s="18">
        <f t="shared" si="9"/>
        <v>0</v>
      </c>
    </row>
    <row r="29" spans="1:44" ht="15" hidden="1" customHeight="1">
      <c r="A29" s="7"/>
      <c r="B29" s="2"/>
      <c r="C29" s="2" t="s">
        <v>31</v>
      </c>
      <c r="D29" s="3">
        <f>+[1]Jharkhand!$J$21</f>
        <v>4108</v>
      </c>
      <c r="E29" s="3">
        <f>+[1]Jharkhand!$J$22</f>
        <v>220.48000000000002</v>
      </c>
      <c r="F29" s="3">
        <f>+[1]Jharkhand!$J$23</f>
        <v>216.42399999999998</v>
      </c>
      <c r="G29" s="3">
        <f t="shared" si="0"/>
        <v>4544.9039999999995</v>
      </c>
      <c r="H29" s="3"/>
      <c r="I29" s="3">
        <f>+[2]Jharkhand!$J$21</f>
        <v>4108</v>
      </c>
      <c r="J29" s="3">
        <f>+[2]Jharkhand!$J$22</f>
        <v>600</v>
      </c>
      <c r="K29" s="3">
        <f>+[2]Jharkhand!$M$23</f>
        <v>284.66500000000002</v>
      </c>
      <c r="L29" s="3">
        <f t="shared" si="1"/>
        <v>4992.665</v>
      </c>
      <c r="M29" s="3"/>
      <c r="N29" s="3">
        <f>+[3]Jharkhand!$J$21</f>
        <v>4108</v>
      </c>
      <c r="O29" s="3">
        <f>+[3]Jharkhand!$J$22</f>
        <v>1068.49</v>
      </c>
      <c r="P29" s="3">
        <f>+[3]Jharkhand!$J$23</f>
        <v>258.8245</v>
      </c>
      <c r="Q29" s="3">
        <f t="shared" si="2"/>
        <v>5435.3144999999995</v>
      </c>
      <c r="R29" s="3"/>
      <c r="S29" s="3">
        <f>+[4]Jharkhand!$J$21</f>
        <v>4108</v>
      </c>
      <c r="T29" s="3">
        <f>+[4]Jharkhand!$J$22</f>
        <v>1300</v>
      </c>
      <c r="U29" s="3">
        <f>+[4]Jharkhand!$J$23</f>
        <v>270.40000000000003</v>
      </c>
      <c r="V29" s="3">
        <f t="shared" si="3"/>
        <v>5678.4</v>
      </c>
      <c r="W29" s="2"/>
      <c r="X29" s="3">
        <f>+[5]Jharkhand!$J$9</f>
        <v>4108</v>
      </c>
      <c r="Y29" s="3">
        <f>+[5]Jharkhand!$J$10</f>
        <v>1619.78</v>
      </c>
      <c r="Z29" s="3">
        <v>0</v>
      </c>
      <c r="AA29" s="3">
        <f>SUM(X29:Z29)</f>
        <v>5727.78</v>
      </c>
      <c r="AB29" s="2"/>
      <c r="AC29" s="2">
        <f>+[6]Jharkhand!$J$9</f>
        <v>4108</v>
      </c>
      <c r="AD29" s="2">
        <f>+[6]Jharkhand!$J$10</f>
        <v>1671</v>
      </c>
      <c r="AE29" s="2"/>
      <c r="AF29" s="8">
        <f t="shared" si="4"/>
        <v>5779</v>
      </c>
      <c r="AG29" s="2">
        <f>+[7]Jharkhand!$K$9</f>
        <v>4108</v>
      </c>
      <c r="AH29" s="2">
        <f>+[7]Jharkhand!$K$10</f>
        <v>2044</v>
      </c>
      <c r="AI29" s="2"/>
      <c r="AJ29" s="13">
        <f t="shared" si="5"/>
        <v>6152</v>
      </c>
      <c r="AK29" s="2">
        <v>4108</v>
      </c>
      <c r="AL29" s="2">
        <v>2271</v>
      </c>
      <c r="AM29" s="2"/>
      <c r="AN29" s="13">
        <f t="shared" si="8"/>
        <v>6379</v>
      </c>
      <c r="AO29" s="2">
        <f>+[9]Jharkhand!$C$14</f>
        <v>4108</v>
      </c>
      <c r="AP29" s="2">
        <f>+[9]Jharkhand!$C$15</f>
        <v>2271</v>
      </c>
      <c r="AQ29" s="2"/>
      <c r="AR29" s="13">
        <f t="shared" si="9"/>
        <v>6379</v>
      </c>
    </row>
    <row r="30" spans="1:44" hidden="1">
      <c r="A30" s="7"/>
      <c r="B30" s="2"/>
      <c r="C30" s="2" t="s">
        <v>32</v>
      </c>
      <c r="D30" s="3">
        <f>+[1]Jharkhand!$G$21</f>
        <v>3692</v>
      </c>
      <c r="E30" s="3">
        <f>+[1]Jharkhand!$G$22</f>
        <v>198.12</v>
      </c>
      <c r="F30" s="3">
        <f>+[1]Jharkhand!$G$23</f>
        <v>194.506</v>
      </c>
      <c r="G30" s="3">
        <f t="shared" si="0"/>
        <v>4084.6259999999997</v>
      </c>
      <c r="H30" s="3"/>
      <c r="I30" s="3">
        <f>+[2]Jharkhand!$G$21</f>
        <v>3692</v>
      </c>
      <c r="J30" s="3">
        <f>+[2]Jharkhand!$G$22</f>
        <v>539</v>
      </c>
      <c r="K30" s="3">
        <f>+[2]Jharkhand!$J$23</f>
        <v>235.4</v>
      </c>
      <c r="L30" s="3">
        <f t="shared" si="1"/>
        <v>4466.3999999999996</v>
      </c>
      <c r="M30" s="3"/>
      <c r="N30" s="3">
        <f>+[3]Jharkhand!$G$21</f>
        <v>3692</v>
      </c>
      <c r="O30" s="3">
        <f>+[3]Jharkhand!$G$22</f>
        <v>960.28</v>
      </c>
      <c r="P30" s="3">
        <f>+[3]Jharkhand!$G$23</f>
        <v>232.614</v>
      </c>
      <c r="Q30" s="3">
        <f t="shared" si="2"/>
        <v>4884.8939999999993</v>
      </c>
      <c r="R30" s="3"/>
      <c r="S30" s="3">
        <f>+[4]Jharkhand!$G$21</f>
        <v>3692</v>
      </c>
      <c r="T30" s="3">
        <f>+[4]Jharkhand!$G$22</f>
        <v>1168</v>
      </c>
      <c r="U30" s="3">
        <f>+[4]Jharkhand!$G$23</f>
        <v>243</v>
      </c>
      <c r="V30" s="3">
        <f t="shared" si="3"/>
        <v>5103</v>
      </c>
      <c r="W30" s="2"/>
      <c r="X30" s="3">
        <f>+[5]Jharkhand!$G$9</f>
        <v>3692</v>
      </c>
      <c r="Y30" s="3">
        <f>+[5]Jharkhand!$G$10</f>
        <v>1455.75</v>
      </c>
      <c r="Z30" s="3">
        <v>0</v>
      </c>
      <c r="AA30" s="3">
        <f>SUM(X30:Z30)</f>
        <v>5147.75</v>
      </c>
      <c r="AB30" s="2"/>
      <c r="AC30" s="2">
        <f>+[6]Jharkhand!$G$9</f>
        <v>3692</v>
      </c>
      <c r="AD30" s="2">
        <f>+[6]Jharkhand!$G$10</f>
        <v>1502</v>
      </c>
      <c r="AE30" s="2"/>
      <c r="AF30" s="8">
        <f t="shared" si="4"/>
        <v>5194</v>
      </c>
      <c r="AG30" s="2">
        <f>+[7]Jharkhand!$H$9</f>
        <v>3692</v>
      </c>
      <c r="AH30" s="2">
        <f>+[7]Jharkhand!$H$10</f>
        <v>1825</v>
      </c>
      <c r="AI30" s="2"/>
      <c r="AJ30" s="13">
        <f t="shared" si="5"/>
        <v>5517</v>
      </c>
      <c r="AK30" s="2">
        <v>3692</v>
      </c>
      <c r="AL30" s="2">
        <v>1757</v>
      </c>
      <c r="AM30" s="2"/>
      <c r="AN30" s="13">
        <f t="shared" si="8"/>
        <v>5449</v>
      </c>
      <c r="AO30" s="2">
        <f>+[9]Jharkhand!$D$14</f>
        <v>3692</v>
      </c>
      <c r="AP30" s="2">
        <f>+[9]Jharkhand!$D$15</f>
        <v>1757</v>
      </c>
      <c r="AQ30" s="2"/>
      <c r="AR30" s="13">
        <f t="shared" si="9"/>
        <v>5449</v>
      </c>
    </row>
    <row r="31" spans="1:44" hidden="1">
      <c r="A31" s="7"/>
      <c r="B31" s="2"/>
      <c r="C31" s="2" t="s">
        <v>33</v>
      </c>
      <c r="D31" s="3">
        <f>+[1]Jharkhand!$D$21</f>
        <v>3302</v>
      </c>
      <c r="E31" s="3">
        <f>+[1]Jharkhand!$D$22</f>
        <v>177.06</v>
      </c>
      <c r="F31" s="3">
        <f>+[1]Jharkhand!$D$23</f>
        <v>173.953</v>
      </c>
      <c r="G31" s="3">
        <f t="shared" si="0"/>
        <v>3653.0129999999999</v>
      </c>
      <c r="H31" s="3">
        <f>+G31</f>
        <v>3653.0129999999999</v>
      </c>
      <c r="I31" s="3">
        <f>+[2]Jharkhand!$D$21</f>
        <v>3302</v>
      </c>
      <c r="J31" s="3">
        <f>+[2]Jharkhand!$D$22</f>
        <v>483</v>
      </c>
      <c r="K31" s="3">
        <f>+[2]Jharkhand!$D$23</f>
        <v>189.25</v>
      </c>
      <c r="L31" s="3">
        <f t="shared" si="1"/>
        <v>3974.25</v>
      </c>
      <c r="M31" s="3">
        <f>+L31</f>
        <v>3974.25</v>
      </c>
      <c r="N31" s="3">
        <f>+[3]Jharkhand!$D$21</f>
        <v>3302</v>
      </c>
      <c r="O31" s="3">
        <f>+[3]Jharkhand!$D$22</f>
        <v>858.85</v>
      </c>
      <c r="P31" s="3">
        <f>+[3]Jharkhand!$D$23</f>
        <v>208.04250000000002</v>
      </c>
      <c r="Q31" s="3">
        <f t="shared" si="2"/>
        <v>4368.8924999999999</v>
      </c>
      <c r="R31" s="3">
        <f>+Q31</f>
        <v>4368.8924999999999</v>
      </c>
      <c r="S31" s="3">
        <f>+[4]Jharkhand!$D$21</f>
        <v>3302</v>
      </c>
      <c r="T31" s="3">
        <f>+[4]Jharkhand!$D$22</f>
        <v>1045</v>
      </c>
      <c r="U31" s="3">
        <f>+[4]Jharkhand!$D$23</f>
        <v>217.35000000000002</v>
      </c>
      <c r="V31" s="3">
        <f t="shared" si="3"/>
        <v>4564.3500000000004</v>
      </c>
      <c r="W31" s="3">
        <f>+V31</f>
        <v>4564.3500000000004</v>
      </c>
      <c r="X31" s="3">
        <f>+[5]Jharkhand!$D$9</f>
        <v>3302</v>
      </c>
      <c r="Y31" s="3">
        <f>+[5]Jharkhand!$D$10</f>
        <v>1301.97</v>
      </c>
      <c r="Z31" s="3">
        <v>0</v>
      </c>
      <c r="AA31" s="3">
        <f>SUM(X31:Z31)</f>
        <v>4603.97</v>
      </c>
      <c r="AB31" s="3">
        <f>+AA31</f>
        <v>4603.97</v>
      </c>
      <c r="AC31" s="2">
        <f>+[6]Jharkhand!$D$9</f>
        <v>3302</v>
      </c>
      <c r="AD31" s="2">
        <f>+[6]Jharkhand!$D$10</f>
        <v>1348</v>
      </c>
      <c r="AE31" s="2"/>
      <c r="AF31" s="8">
        <f t="shared" si="4"/>
        <v>4650</v>
      </c>
      <c r="AG31" s="2">
        <f>+[7]Jharkhand!$E$9</f>
        <v>3302</v>
      </c>
      <c r="AH31" s="2">
        <f>+[7]Jharkhand!$E$10</f>
        <v>1635</v>
      </c>
      <c r="AI31" s="2"/>
      <c r="AJ31" s="13">
        <f t="shared" si="5"/>
        <v>4937</v>
      </c>
      <c r="AK31" s="2">
        <v>3302</v>
      </c>
      <c r="AL31" s="2">
        <v>1571</v>
      </c>
      <c r="AM31" s="2"/>
      <c r="AN31" s="13">
        <f t="shared" si="8"/>
        <v>4873</v>
      </c>
      <c r="AO31" s="2">
        <f>+[9]Jharkhand!$E$14</f>
        <v>3302</v>
      </c>
      <c r="AP31" s="2">
        <f>+[9]Jharkhand!$E$15</f>
        <v>1571</v>
      </c>
      <c r="AQ31" s="2"/>
      <c r="AR31" s="13">
        <f t="shared" si="9"/>
        <v>4873</v>
      </c>
    </row>
    <row r="32" spans="1:44">
      <c r="A32" s="7">
        <v>8</v>
      </c>
      <c r="B32" s="4" t="s">
        <v>8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2"/>
      <c r="X32" s="3"/>
      <c r="Y32" s="3"/>
      <c r="Z32" s="3"/>
      <c r="AA32" s="3"/>
      <c r="AB32" s="2"/>
      <c r="AC32" s="2"/>
      <c r="AD32" s="2"/>
      <c r="AE32" s="2"/>
      <c r="AF32" s="8">
        <f t="shared" si="4"/>
        <v>0</v>
      </c>
      <c r="AG32" s="2"/>
      <c r="AH32" s="2"/>
      <c r="AI32" s="2"/>
      <c r="AJ32" s="8">
        <f t="shared" si="5"/>
        <v>0</v>
      </c>
      <c r="AK32" s="2"/>
      <c r="AL32" s="2"/>
      <c r="AM32" s="2"/>
      <c r="AN32" s="18">
        <f t="shared" si="8"/>
        <v>0</v>
      </c>
      <c r="AO32" s="2"/>
      <c r="AP32" s="2"/>
      <c r="AQ32" s="2"/>
      <c r="AR32" s="18">
        <f t="shared" si="9"/>
        <v>0</v>
      </c>
    </row>
    <row r="33" spans="1:44" ht="15" customHeight="1">
      <c r="A33" s="7"/>
      <c r="B33" s="2"/>
      <c r="C33" s="2" t="s">
        <v>31</v>
      </c>
      <c r="D33" s="3">
        <f>+[1]Delhi!$C$29</f>
        <v>7826</v>
      </c>
      <c r="E33" s="3"/>
      <c r="F33" s="3"/>
      <c r="G33" s="3">
        <f t="shared" si="0"/>
        <v>7826</v>
      </c>
      <c r="H33" s="3"/>
      <c r="I33" s="3">
        <f>+[2]Delhi!$C$12</f>
        <v>8528</v>
      </c>
      <c r="J33" s="3"/>
      <c r="K33" s="3"/>
      <c r="L33" s="3">
        <f t="shared" si="1"/>
        <v>8528</v>
      </c>
      <c r="M33" s="3"/>
      <c r="N33" s="3">
        <f>+[3]Delhi!$C$12</f>
        <v>8814</v>
      </c>
      <c r="O33" s="3"/>
      <c r="P33" s="3"/>
      <c r="Q33" s="3">
        <f t="shared" si="2"/>
        <v>8814</v>
      </c>
      <c r="R33" s="3"/>
      <c r="S33" s="3">
        <f>+[4]Delhi!$C$12</f>
        <v>9802</v>
      </c>
      <c r="T33" s="3"/>
      <c r="U33" s="3"/>
      <c r="V33" s="3">
        <f t="shared" si="3"/>
        <v>9802</v>
      </c>
      <c r="W33" s="2"/>
      <c r="X33" s="3">
        <f>+[5]Delhi!$E$35</f>
        <v>10478</v>
      </c>
      <c r="Y33" s="3"/>
      <c r="Z33" s="3"/>
      <c r="AA33" s="3">
        <f>SUM(X33:Z33)</f>
        <v>10478</v>
      </c>
      <c r="AB33" s="2"/>
      <c r="AC33" s="2">
        <f>+[6]Delhi!$F$35</f>
        <v>10998</v>
      </c>
      <c r="AD33" s="2"/>
      <c r="AE33" s="2"/>
      <c r="AF33" s="8">
        <f t="shared" si="4"/>
        <v>10998</v>
      </c>
      <c r="AG33" s="2">
        <f>+[7]Delhi!$F$35</f>
        <v>11154</v>
      </c>
      <c r="AH33" s="2"/>
      <c r="AI33" s="2"/>
      <c r="AJ33" s="13">
        <f t="shared" si="5"/>
        <v>11154</v>
      </c>
      <c r="AK33" s="2">
        <f>+[8]Delhi!$D$11</f>
        <v>11154</v>
      </c>
      <c r="AL33" s="2">
        <f>+[8]Delhi!$E$11</f>
        <v>468</v>
      </c>
      <c r="AM33" s="2"/>
      <c r="AN33" s="13">
        <f t="shared" si="8"/>
        <v>11622</v>
      </c>
      <c r="AO33" s="2">
        <f>+[9]Delhi!$D$12</f>
        <v>11622</v>
      </c>
      <c r="AP33" s="2">
        <f>+[9]Delhi!$D$13</f>
        <v>208</v>
      </c>
      <c r="AQ33" s="2"/>
      <c r="AR33" s="13">
        <f t="shared" si="9"/>
        <v>11830</v>
      </c>
    </row>
    <row r="34" spans="1:44">
      <c r="A34" s="7"/>
      <c r="B34" s="2"/>
      <c r="C34" s="2" t="s">
        <v>32</v>
      </c>
      <c r="D34" s="3">
        <f>+[1]Delhi!$C$56</f>
        <v>7098</v>
      </c>
      <c r="E34" s="3"/>
      <c r="F34" s="3"/>
      <c r="G34" s="3">
        <f t="shared" si="0"/>
        <v>7098</v>
      </c>
      <c r="H34" s="3"/>
      <c r="I34" s="3">
        <f>+[2]Delhi!$C$39</f>
        <v>7746</v>
      </c>
      <c r="J34" s="3"/>
      <c r="K34" s="3"/>
      <c r="L34" s="3">
        <f t="shared" si="1"/>
        <v>7746</v>
      </c>
      <c r="M34" s="3"/>
      <c r="N34" s="3">
        <f>+[3]Delhi!$C$39</f>
        <v>8008</v>
      </c>
      <c r="O34" s="3"/>
      <c r="P34" s="3"/>
      <c r="Q34" s="3">
        <f t="shared" si="2"/>
        <v>8008</v>
      </c>
      <c r="R34" s="3"/>
      <c r="S34" s="3">
        <f>+[4]Delhi!$C$39</f>
        <v>8918</v>
      </c>
      <c r="T34" s="3"/>
      <c r="U34" s="3"/>
      <c r="V34" s="3">
        <f t="shared" si="3"/>
        <v>8918</v>
      </c>
      <c r="W34" s="2"/>
      <c r="X34" s="3">
        <f>+[5]Delhi!$E$30</f>
        <v>9542</v>
      </c>
      <c r="Y34" s="3"/>
      <c r="Z34" s="3"/>
      <c r="AA34" s="3">
        <f>SUM(X34:Z34)</f>
        <v>9542</v>
      </c>
      <c r="AB34" s="2"/>
      <c r="AC34" s="2">
        <f>+[6]Delhi!$F$30</f>
        <v>10010</v>
      </c>
      <c r="AD34" s="2"/>
      <c r="AE34" s="2"/>
      <c r="AF34" s="8">
        <f t="shared" si="4"/>
        <v>10010</v>
      </c>
      <c r="AG34" s="2">
        <f>+[7]Delhi!$F$30</f>
        <v>10140</v>
      </c>
      <c r="AH34" s="2"/>
      <c r="AI34" s="2"/>
      <c r="AJ34" s="13">
        <f t="shared" si="5"/>
        <v>10140</v>
      </c>
      <c r="AK34" s="2">
        <f>+[8]Delhi!$D$10</f>
        <v>10140</v>
      </c>
      <c r="AL34" s="2">
        <f>+[8]Delhi!$E$10</f>
        <v>442</v>
      </c>
      <c r="AM34" s="2"/>
      <c r="AN34" s="13">
        <f t="shared" si="8"/>
        <v>10582</v>
      </c>
      <c r="AO34" s="2">
        <f>+[9]Delhi!$C$12</f>
        <v>10582</v>
      </c>
      <c r="AP34" s="2">
        <f>+[9]Delhi!$C$13</f>
        <v>182</v>
      </c>
      <c r="AQ34" s="2"/>
      <c r="AR34" s="13">
        <f t="shared" si="9"/>
        <v>10764</v>
      </c>
    </row>
    <row r="35" spans="1:44">
      <c r="A35" s="7"/>
      <c r="B35" s="2"/>
      <c r="C35" s="2" t="s">
        <v>33</v>
      </c>
      <c r="D35" s="3">
        <f>+[1]Delhi!$C$74</f>
        <v>6422</v>
      </c>
      <c r="E35" s="3"/>
      <c r="F35" s="3"/>
      <c r="G35" s="3">
        <f t="shared" si="0"/>
        <v>6422</v>
      </c>
      <c r="H35" s="3">
        <f>+G35</f>
        <v>6422</v>
      </c>
      <c r="I35" s="3">
        <f>+[2]Delhi!$C$57</f>
        <v>7020</v>
      </c>
      <c r="J35" s="3"/>
      <c r="K35" s="3"/>
      <c r="L35" s="3">
        <f t="shared" si="1"/>
        <v>7020</v>
      </c>
      <c r="M35" s="3">
        <f>+L35</f>
        <v>7020</v>
      </c>
      <c r="N35" s="3">
        <f>+[3]Delhi!$C$57</f>
        <v>7254</v>
      </c>
      <c r="O35" s="3"/>
      <c r="P35" s="3"/>
      <c r="Q35" s="3">
        <f t="shared" si="2"/>
        <v>7254</v>
      </c>
      <c r="R35" s="3">
        <f>+Q35</f>
        <v>7254</v>
      </c>
      <c r="S35" s="3">
        <f>+[4]Delhi!$C$57</f>
        <v>8086</v>
      </c>
      <c r="T35" s="3"/>
      <c r="U35" s="3"/>
      <c r="V35" s="3">
        <f t="shared" si="3"/>
        <v>8086</v>
      </c>
      <c r="W35" s="3">
        <f>+V35</f>
        <v>8086</v>
      </c>
      <c r="X35" s="3">
        <f>+[5]Delhi!$E$25</f>
        <v>8632</v>
      </c>
      <c r="Y35" s="3"/>
      <c r="Z35" s="3"/>
      <c r="AA35" s="3">
        <f>SUM(X35:Z35)</f>
        <v>8632</v>
      </c>
      <c r="AB35" s="3">
        <f>+AA35</f>
        <v>8632</v>
      </c>
      <c r="AC35" s="2">
        <f>+[6]Delhi!$F$25</f>
        <v>9048</v>
      </c>
      <c r="AD35" s="2"/>
      <c r="AE35" s="2"/>
      <c r="AF35" s="8">
        <f t="shared" si="4"/>
        <v>9048</v>
      </c>
      <c r="AG35" s="2">
        <f>+[7]Delhi!$F$25</f>
        <v>9178</v>
      </c>
      <c r="AH35" s="2"/>
      <c r="AI35" s="2"/>
      <c r="AJ35" s="13">
        <f t="shared" si="5"/>
        <v>9178</v>
      </c>
      <c r="AK35" s="2">
        <f>+[8]Delhi!$D$9</f>
        <v>9178</v>
      </c>
      <c r="AL35" s="2">
        <f>+[8]Delhi!$E$9</f>
        <v>390</v>
      </c>
      <c r="AM35" s="2"/>
      <c r="AN35" s="13">
        <f t="shared" si="8"/>
        <v>9568</v>
      </c>
      <c r="AO35" s="2">
        <f>+[9]Delhi!$B$12</f>
        <v>9568</v>
      </c>
      <c r="AP35" s="2">
        <f>+[9]Delhi!$B$13</f>
        <v>156</v>
      </c>
      <c r="AQ35" s="2"/>
      <c r="AR35" s="13">
        <f t="shared" si="9"/>
        <v>9724</v>
      </c>
    </row>
    <row r="36" spans="1:44">
      <c r="A36" s="7">
        <v>9</v>
      </c>
      <c r="B36" s="4" t="s">
        <v>9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"/>
      <c r="X36" s="3"/>
      <c r="Y36" s="3"/>
      <c r="Z36" s="3"/>
      <c r="AA36" s="3"/>
      <c r="AB36" s="2"/>
      <c r="AC36" s="2"/>
      <c r="AD36" s="2"/>
      <c r="AE36" s="2"/>
      <c r="AF36" s="8">
        <f t="shared" si="4"/>
        <v>0</v>
      </c>
      <c r="AG36" s="2"/>
      <c r="AH36" s="2"/>
      <c r="AI36" s="2"/>
      <c r="AJ36" s="8">
        <f t="shared" si="5"/>
        <v>0</v>
      </c>
      <c r="AK36" s="2"/>
      <c r="AL36" s="2"/>
      <c r="AM36" s="2"/>
      <c r="AN36" s="18">
        <f t="shared" si="8"/>
        <v>0</v>
      </c>
      <c r="AO36" s="2"/>
      <c r="AP36" s="2"/>
      <c r="AQ36" s="2"/>
      <c r="AR36" s="18">
        <f t="shared" si="9"/>
        <v>0</v>
      </c>
    </row>
    <row r="37" spans="1:44" ht="15" customHeight="1">
      <c r="A37" s="7"/>
      <c r="B37" s="2"/>
      <c r="C37" s="2" t="s">
        <v>31</v>
      </c>
      <c r="D37" s="3">
        <f>+[1]MP!$E$12</f>
        <v>3350</v>
      </c>
      <c r="E37" s="3">
        <f>+[1]MP!$E$13</f>
        <v>1325</v>
      </c>
      <c r="F37" s="3"/>
      <c r="G37" s="3">
        <f t="shared" si="0"/>
        <v>4675</v>
      </c>
      <c r="H37" s="3"/>
      <c r="I37" s="3">
        <f>+[2]MP!$E$12</f>
        <v>3350</v>
      </c>
      <c r="J37" s="3">
        <f>+[2]MP!$E$13</f>
        <v>1700</v>
      </c>
      <c r="K37" s="3"/>
      <c r="L37" s="3">
        <f t="shared" si="1"/>
        <v>5050</v>
      </c>
      <c r="M37" s="3"/>
      <c r="N37" s="3">
        <f>+[3]MP!$E$12</f>
        <v>3350</v>
      </c>
      <c r="O37" s="3">
        <f>+[3]MP!$E$13</f>
        <v>2200</v>
      </c>
      <c r="P37" s="3"/>
      <c r="Q37" s="3">
        <f t="shared" si="2"/>
        <v>5550</v>
      </c>
      <c r="R37" s="3"/>
      <c r="S37" s="3">
        <f>+[4]MP!$E$14</f>
        <v>3350</v>
      </c>
      <c r="T37" s="3">
        <f>+[4]MP!$E$15</f>
        <v>2450</v>
      </c>
      <c r="U37" s="3"/>
      <c r="V37" s="3">
        <f t="shared" si="3"/>
        <v>5800</v>
      </c>
      <c r="W37" s="2"/>
      <c r="X37" s="3">
        <f>+[5]MP!$C$12</f>
        <v>8435</v>
      </c>
      <c r="Y37" s="3">
        <v>0</v>
      </c>
      <c r="Z37" s="3"/>
      <c r="AA37" s="3">
        <f>SUM(X37:Z37)</f>
        <v>8435</v>
      </c>
      <c r="AB37" s="2"/>
      <c r="AC37" s="8">
        <f>+[6]MP!$F$11</f>
        <v>8435</v>
      </c>
      <c r="AD37" s="8">
        <f>+[6]MP!$F$12</f>
        <v>300</v>
      </c>
      <c r="AE37" s="2"/>
      <c r="AF37" s="8">
        <f t="shared" si="4"/>
        <v>8735</v>
      </c>
      <c r="AG37" s="8">
        <f>+[7]MP!$D$4</f>
        <v>8435</v>
      </c>
      <c r="AH37" s="8">
        <f>+[7]MP!$D$5</f>
        <v>375</v>
      </c>
      <c r="AI37" s="2"/>
      <c r="AJ37" s="13">
        <f t="shared" si="5"/>
        <v>8810</v>
      </c>
      <c r="AK37" s="8">
        <f>+[8]MP!$E$12</f>
        <v>8435</v>
      </c>
      <c r="AL37" s="8">
        <f>+[8]MP!$E$13</f>
        <v>650</v>
      </c>
      <c r="AM37" s="2"/>
      <c r="AN37" s="13">
        <f t="shared" si="8"/>
        <v>9085</v>
      </c>
      <c r="AO37" s="8">
        <f>+[9]MP!$E$12</f>
        <v>8435</v>
      </c>
      <c r="AP37" s="8">
        <f>+[9]MP!$E$13</f>
        <v>750</v>
      </c>
      <c r="AQ37" s="2"/>
      <c r="AR37" s="13">
        <f t="shared" si="9"/>
        <v>9185</v>
      </c>
    </row>
    <row r="38" spans="1:44">
      <c r="A38" s="7"/>
      <c r="B38" s="2"/>
      <c r="C38" s="2" t="s">
        <v>32</v>
      </c>
      <c r="D38" s="3">
        <f>+[1]MP!$D$12</f>
        <v>3200</v>
      </c>
      <c r="E38" s="3">
        <f>+[1]MP!$D$13</f>
        <v>1325</v>
      </c>
      <c r="F38" s="3"/>
      <c r="G38" s="3">
        <f t="shared" si="0"/>
        <v>4525</v>
      </c>
      <c r="H38" s="3"/>
      <c r="I38" s="3">
        <f>+[2]MP!$D$12</f>
        <v>3200</v>
      </c>
      <c r="J38" s="3">
        <f>+[2]MP!$D$13</f>
        <v>1700</v>
      </c>
      <c r="K38" s="3"/>
      <c r="L38" s="3">
        <f t="shared" si="1"/>
        <v>4900</v>
      </c>
      <c r="M38" s="3"/>
      <c r="N38" s="3">
        <f>+[3]MP!$D$12</f>
        <v>3200</v>
      </c>
      <c r="O38" s="3">
        <f>+[3]MP!$D$13</f>
        <v>2200</v>
      </c>
      <c r="P38" s="3"/>
      <c r="Q38" s="3">
        <f t="shared" si="2"/>
        <v>5400</v>
      </c>
      <c r="R38" s="3"/>
      <c r="S38" s="3">
        <f>+[4]MP!$D$14</f>
        <v>3200</v>
      </c>
      <c r="T38" s="3">
        <f>+[4]MP!$E$15</f>
        <v>2450</v>
      </c>
      <c r="U38" s="3"/>
      <c r="V38" s="3">
        <f t="shared" si="3"/>
        <v>5650</v>
      </c>
      <c r="W38" s="2"/>
      <c r="X38" s="3">
        <f>+[5]MP!$C$13</f>
        <v>7057</v>
      </c>
      <c r="Y38" s="3">
        <v>0</v>
      </c>
      <c r="Z38" s="3"/>
      <c r="AA38" s="3">
        <f>SUM(X38:Z38)</f>
        <v>7057</v>
      </c>
      <c r="AB38" s="2"/>
      <c r="AC38" s="8">
        <f>+[6]MP!$D$11</f>
        <v>7057</v>
      </c>
      <c r="AD38" s="8">
        <f>+[6]MP!$D$12</f>
        <v>300</v>
      </c>
      <c r="AE38" s="2"/>
      <c r="AF38" s="8">
        <f t="shared" si="4"/>
        <v>7357</v>
      </c>
      <c r="AG38" s="8">
        <f>+[7]MP!$C$4</f>
        <v>7057</v>
      </c>
      <c r="AH38" s="8">
        <f>+[7]MP!$C$5</f>
        <v>375</v>
      </c>
      <c r="AI38" s="2"/>
      <c r="AJ38" s="13">
        <f t="shared" si="5"/>
        <v>7432</v>
      </c>
      <c r="AK38" s="8">
        <f>+[8]MP!$D$12</f>
        <v>7057</v>
      </c>
      <c r="AL38" s="8">
        <f>+[8]MP!$D$13</f>
        <v>650</v>
      </c>
      <c r="AM38" s="2"/>
      <c r="AN38" s="13">
        <f t="shared" si="8"/>
        <v>7707</v>
      </c>
      <c r="AO38" s="8">
        <f>+[9]MP!$D$12</f>
        <v>7057</v>
      </c>
      <c r="AP38" s="8">
        <f>+[9]MP!$D$13</f>
        <v>750</v>
      </c>
      <c r="AQ38" s="2"/>
      <c r="AR38" s="13">
        <f t="shared" si="9"/>
        <v>7807</v>
      </c>
    </row>
    <row r="39" spans="1:44">
      <c r="A39" s="7"/>
      <c r="B39" s="2"/>
      <c r="C39" s="2" t="s">
        <v>33</v>
      </c>
      <c r="D39" s="3">
        <f>+[1]MP!$C$12</f>
        <v>3070</v>
      </c>
      <c r="E39" s="3">
        <f>+[1]MP!$C$13</f>
        <v>1325</v>
      </c>
      <c r="F39" s="3"/>
      <c r="G39" s="3">
        <f t="shared" si="0"/>
        <v>4395</v>
      </c>
      <c r="H39" s="3">
        <f>+G39</f>
        <v>4395</v>
      </c>
      <c r="I39" s="3">
        <f>+[2]MP!$C$12</f>
        <v>3070</v>
      </c>
      <c r="J39" s="3">
        <f>+[2]MP!$C$13</f>
        <v>1700</v>
      </c>
      <c r="K39" s="3"/>
      <c r="L39" s="3">
        <f t="shared" si="1"/>
        <v>4770</v>
      </c>
      <c r="M39" s="3">
        <f>+L39</f>
        <v>4770</v>
      </c>
      <c r="N39" s="3">
        <f>+[3]MP!$C$12</f>
        <v>3070</v>
      </c>
      <c r="O39" s="3">
        <f>+[3]MP!$C$13</f>
        <v>2200</v>
      </c>
      <c r="P39" s="3"/>
      <c r="Q39" s="3">
        <f t="shared" si="2"/>
        <v>5270</v>
      </c>
      <c r="R39" s="3">
        <f>+Q39</f>
        <v>5270</v>
      </c>
      <c r="S39" s="3">
        <f>+[4]MP!$C$14</f>
        <v>3070</v>
      </c>
      <c r="T39" s="3">
        <f>+[4]MP!$E$15</f>
        <v>2450</v>
      </c>
      <c r="U39" s="3"/>
      <c r="V39" s="3">
        <f t="shared" si="3"/>
        <v>5520</v>
      </c>
      <c r="W39" s="3">
        <f>+V39</f>
        <v>5520</v>
      </c>
      <c r="X39" s="3">
        <f>+[5]MP!$C$14</f>
        <v>5939</v>
      </c>
      <c r="Y39" s="3">
        <v>0</v>
      </c>
      <c r="Z39" s="3"/>
      <c r="AA39" s="3">
        <f>SUM(X39:Z39)</f>
        <v>5939</v>
      </c>
      <c r="AB39" s="3">
        <f>+AA39</f>
        <v>5939</v>
      </c>
      <c r="AC39" s="8">
        <f>+[6]MP!$B$11</f>
        <v>5939</v>
      </c>
      <c r="AD39" s="8">
        <f>+[6]MP!$B$12</f>
        <v>300</v>
      </c>
      <c r="AE39" s="2"/>
      <c r="AF39" s="8">
        <f t="shared" si="4"/>
        <v>6239</v>
      </c>
      <c r="AG39" s="8">
        <f>+[7]MP!$B$4</f>
        <v>6500</v>
      </c>
      <c r="AH39" s="8">
        <f>+[7]MP!$B$5</f>
        <v>75</v>
      </c>
      <c r="AI39" s="2"/>
      <c r="AJ39" s="13">
        <f t="shared" si="5"/>
        <v>6575</v>
      </c>
      <c r="AK39" s="8">
        <f>+[8]MP!$C$12</f>
        <v>6500</v>
      </c>
      <c r="AL39" s="8">
        <f>+[8]MP!$C$13</f>
        <v>350</v>
      </c>
      <c r="AM39" s="2"/>
      <c r="AN39" s="13">
        <f t="shared" si="8"/>
        <v>6850</v>
      </c>
      <c r="AO39" s="8">
        <f>+[9]MP!$C$12</f>
        <v>6500</v>
      </c>
      <c r="AP39" s="8">
        <f>+[9]MP!$C$13</f>
        <v>450</v>
      </c>
      <c r="AQ39" s="2"/>
      <c r="AR39" s="13">
        <f t="shared" si="9"/>
        <v>6950</v>
      </c>
    </row>
    <row r="40" spans="1:44">
      <c r="A40" s="7">
        <v>10</v>
      </c>
      <c r="B40" s="4" t="s">
        <v>10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2"/>
      <c r="X40" s="3"/>
      <c r="Y40" s="3"/>
      <c r="Z40" s="3"/>
      <c r="AA40" s="3"/>
      <c r="AB40" s="2"/>
      <c r="AC40" s="2"/>
      <c r="AD40" s="2"/>
      <c r="AE40" s="2"/>
      <c r="AF40" s="8">
        <f t="shared" si="4"/>
        <v>0</v>
      </c>
      <c r="AG40" s="2"/>
      <c r="AH40" s="2"/>
      <c r="AI40" s="2"/>
      <c r="AJ40" s="8">
        <f t="shared" si="5"/>
        <v>0</v>
      </c>
      <c r="AK40" s="2"/>
      <c r="AL40" s="2"/>
      <c r="AM40" s="2"/>
      <c r="AN40" s="18">
        <f t="shared" si="8"/>
        <v>0</v>
      </c>
      <c r="AO40" s="2"/>
      <c r="AP40" s="2"/>
      <c r="AQ40" s="2"/>
      <c r="AR40" s="18">
        <f t="shared" si="9"/>
        <v>0</v>
      </c>
    </row>
    <row r="41" spans="1:44" ht="15" customHeight="1">
      <c r="A41" s="7"/>
      <c r="B41" s="2"/>
      <c r="C41" s="2" t="s">
        <v>31</v>
      </c>
      <c r="D41" s="3">
        <f>+[1]UP!$I$12</f>
        <v>3290</v>
      </c>
      <c r="E41" s="3">
        <f>+[1]UP!$I$13</f>
        <v>2155.52</v>
      </c>
      <c r="F41" s="3"/>
      <c r="G41" s="3">
        <f t="shared" si="0"/>
        <v>5445.52</v>
      </c>
      <c r="H41" s="3"/>
      <c r="I41" s="3">
        <f>+[2]UP!$E$12</f>
        <v>3290</v>
      </c>
      <c r="J41" s="3">
        <f>+[2]UP!$E$13</f>
        <v>2439.14</v>
      </c>
      <c r="K41" s="3"/>
      <c r="L41" s="3">
        <f t="shared" si="1"/>
        <v>5729.1399999999994</v>
      </c>
      <c r="M41" s="3"/>
      <c r="N41" s="3">
        <f>+[3]UP!$E$12</f>
        <v>3290</v>
      </c>
      <c r="O41" s="3">
        <f>+[3]UP!$E$13</f>
        <v>3007</v>
      </c>
      <c r="P41" s="3"/>
      <c r="Q41" s="3">
        <f t="shared" si="2"/>
        <v>6297</v>
      </c>
      <c r="R41" s="3"/>
      <c r="S41" s="3">
        <f>+[4]UP!$E$12</f>
        <v>7085</v>
      </c>
      <c r="T41" s="3">
        <f>+[4]UP!$E$13</f>
        <v>328.01</v>
      </c>
      <c r="U41" s="3"/>
      <c r="V41" s="3">
        <f t="shared" si="3"/>
        <v>7413.01</v>
      </c>
      <c r="W41" s="2"/>
      <c r="X41" s="3">
        <f>+[5]UP!$C$12</f>
        <v>7085</v>
      </c>
      <c r="Y41" s="3">
        <f>+[5]UP!$E$12</f>
        <v>820.02</v>
      </c>
      <c r="Z41" s="3"/>
      <c r="AA41" s="3">
        <f>SUM(X41:Z41)</f>
        <v>7905.02</v>
      </c>
      <c r="AB41" s="2"/>
      <c r="AC41" s="2">
        <f>+[6]UP!$C$12</f>
        <v>7085</v>
      </c>
      <c r="AD41" s="2">
        <f>+[6]UP!$D$12</f>
        <v>754.42</v>
      </c>
      <c r="AE41" s="2"/>
      <c r="AF41" s="8">
        <f t="shared" si="4"/>
        <v>7839.42</v>
      </c>
      <c r="AG41" s="2">
        <f>+[7]UP!$C$12</f>
        <v>7085</v>
      </c>
      <c r="AH41" s="2">
        <f>+[7]UP!$E$12</f>
        <v>1312.04</v>
      </c>
      <c r="AI41" s="2"/>
      <c r="AJ41" s="13">
        <f t="shared" si="5"/>
        <v>8397.0400000000009</v>
      </c>
      <c r="AK41" s="2">
        <v>7085</v>
      </c>
      <c r="AL41" s="2">
        <v>1623</v>
      </c>
      <c r="AM41" s="2"/>
      <c r="AN41" s="13">
        <f t="shared" si="8"/>
        <v>8708</v>
      </c>
      <c r="AO41" s="2">
        <v>7085</v>
      </c>
      <c r="AP41" s="2">
        <v>1805</v>
      </c>
      <c r="AQ41" s="2"/>
      <c r="AR41" s="13">
        <f t="shared" si="9"/>
        <v>8890</v>
      </c>
    </row>
    <row r="42" spans="1:44">
      <c r="A42" s="7"/>
      <c r="B42" s="2"/>
      <c r="C42" s="2" t="s">
        <v>32</v>
      </c>
      <c r="D42" s="3">
        <f>+[1]UP!$H$12</f>
        <v>2964</v>
      </c>
      <c r="E42" s="3">
        <f>+[1]UP!$H$13</f>
        <v>1941.93</v>
      </c>
      <c r="F42" s="3"/>
      <c r="G42" s="3">
        <f t="shared" si="0"/>
        <v>4905.93</v>
      </c>
      <c r="H42" s="3"/>
      <c r="I42" s="3">
        <f>+[2]UP!$D$12</f>
        <v>2964</v>
      </c>
      <c r="J42" s="3">
        <f>+[2]UP!$D$13</f>
        <v>2197.4499999999998</v>
      </c>
      <c r="K42" s="3"/>
      <c r="L42" s="3">
        <f t="shared" si="1"/>
        <v>5161.45</v>
      </c>
      <c r="M42" s="3"/>
      <c r="N42" s="3">
        <f>+[3]UP!$D$12</f>
        <v>2964</v>
      </c>
      <c r="O42" s="3">
        <f>+[3]UP!$D$13</f>
        <v>2709</v>
      </c>
      <c r="P42" s="3"/>
      <c r="Q42" s="3">
        <f t="shared" si="2"/>
        <v>5673</v>
      </c>
      <c r="R42" s="3"/>
      <c r="S42" s="3">
        <f>+[4]UP!$D$12</f>
        <v>6325</v>
      </c>
      <c r="T42" s="3">
        <f>+[4]UP!$D$13</f>
        <v>292.62</v>
      </c>
      <c r="U42" s="3"/>
      <c r="V42" s="3">
        <f t="shared" si="3"/>
        <v>6617.62</v>
      </c>
      <c r="W42" s="2"/>
      <c r="X42" s="3">
        <f>+[4]UP!$D$12</f>
        <v>6325</v>
      </c>
      <c r="Y42" s="3">
        <f>+[5]UP!$E$11</f>
        <v>732.06</v>
      </c>
      <c r="Z42" s="3"/>
      <c r="AA42" s="3">
        <f>SUM(X42:Z42)</f>
        <v>7057.0599999999995</v>
      </c>
      <c r="AB42" s="2"/>
      <c r="AC42" s="2">
        <f>+[6]UP!$C$11</f>
        <v>6325</v>
      </c>
      <c r="AD42" s="2">
        <f>+[6]UP!$D$11</f>
        <v>673.5</v>
      </c>
      <c r="AE42" s="2"/>
      <c r="AF42" s="8">
        <f t="shared" si="4"/>
        <v>6998.5</v>
      </c>
      <c r="AG42" s="2">
        <f>+[7]UP!$C$11</f>
        <v>6325</v>
      </c>
      <c r="AH42" s="2">
        <f>+[7]UP!$E$11</f>
        <v>1171.3</v>
      </c>
      <c r="AI42" s="2"/>
      <c r="AJ42" s="13">
        <f t="shared" si="5"/>
        <v>7496.3</v>
      </c>
      <c r="AK42" s="2">
        <v>6325</v>
      </c>
      <c r="AL42" s="2">
        <v>1493</v>
      </c>
      <c r="AM42" s="2"/>
      <c r="AN42" s="13">
        <f t="shared" si="8"/>
        <v>7818</v>
      </c>
      <c r="AO42" s="2">
        <v>6325</v>
      </c>
      <c r="AP42" s="2">
        <v>1611</v>
      </c>
      <c r="AQ42" s="2"/>
      <c r="AR42" s="13">
        <f t="shared" si="9"/>
        <v>7936</v>
      </c>
    </row>
    <row r="43" spans="1:44">
      <c r="A43" s="7"/>
      <c r="B43" s="2"/>
      <c r="C43" s="2" t="s">
        <v>33</v>
      </c>
      <c r="D43" s="3">
        <f>+[1]UP!$G$12</f>
        <v>2600</v>
      </c>
      <c r="E43" s="3">
        <f>+[1]UP!$G$13</f>
        <v>1703.45</v>
      </c>
      <c r="F43" s="3"/>
      <c r="G43" s="3">
        <f t="shared" si="0"/>
        <v>4303.45</v>
      </c>
      <c r="H43" s="3">
        <f>+G43</f>
        <v>4303.45</v>
      </c>
      <c r="I43" s="3">
        <f>+[2]UP!$C$12</f>
        <v>2600</v>
      </c>
      <c r="J43" s="3">
        <f>+[2]UP!$C$13</f>
        <v>1927.29</v>
      </c>
      <c r="K43" s="3"/>
      <c r="L43" s="3">
        <f t="shared" si="1"/>
        <v>4527.29</v>
      </c>
      <c r="M43" s="3">
        <f>+L43</f>
        <v>4527.29</v>
      </c>
      <c r="N43" s="3">
        <f>+[3]UP!$C$12</f>
        <v>2600</v>
      </c>
      <c r="O43" s="3">
        <f>+[3]UP!$C$13</f>
        <v>2376</v>
      </c>
      <c r="P43" s="3"/>
      <c r="Q43" s="3">
        <f t="shared" si="2"/>
        <v>4976</v>
      </c>
      <c r="R43" s="3">
        <f>+Q43</f>
        <v>4976</v>
      </c>
      <c r="S43" s="3">
        <f>+[4]UP!$C$12</f>
        <v>5750</v>
      </c>
      <c r="T43" s="3">
        <f>+[4]UP!$C$13</f>
        <v>266.2</v>
      </c>
      <c r="U43" s="3"/>
      <c r="V43" s="3">
        <f t="shared" si="3"/>
        <v>6016.2</v>
      </c>
      <c r="W43" s="3">
        <f>+V43</f>
        <v>6016.2</v>
      </c>
      <c r="X43" s="3">
        <f>+[5]UP!$C$10</f>
        <v>5750</v>
      </c>
      <c r="Y43" s="3">
        <f>+[5]UP!$E$10</f>
        <v>665.5</v>
      </c>
      <c r="Z43" s="3"/>
      <c r="AA43" s="3">
        <f>SUM(X43:Z43)</f>
        <v>6415.5</v>
      </c>
      <c r="AB43" s="3">
        <f>+AA43</f>
        <v>6415.5</v>
      </c>
      <c r="AC43" s="2">
        <f>+[6]UP!$C$10</f>
        <v>5750</v>
      </c>
      <c r="AD43" s="2">
        <f>+[6]UP!$D$10</f>
        <v>612.27</v>
      </c>
      <c r="AE43" s="2"/>
      <c r="AF43" s="8">
        <f t="shared" si="4"/>
        <v>6362.27</v>
      </c>
      <c r="AG43" s="2">
        <f>+[7]UP!$C$10</f>
        <v>5750</v>
      </c>
      <c r="AH43" s="2">
        <f>+[7]UP!$E$10</f>
        <v>1064.81</v>
      </c>
      <c r="AI43" s="2"/>
      <c r="AJ43" s="13">
        <f t="shared" si="5"/>
        <v>6814.8099999999995</v>
      </c>
      <c r="AK43" s="2">
        <v>5750</v>
      </c>
      <c r="AL43" s="2">
        <v>1358</v>
      </c>
      <c r="AM43" s="2"/>
      <c r="AN43" s="13">
        <f t="shared" si="8"/>
        <v>7108</v>
      </c>
      <c r="AO43" s="2">
        <v>5750</v>
      </c>
      <c r="AP43" s="2">
        <v>1464</v>
      </c>
      <c r="AQ43" s="2"/>
      <c r="AR43" s="13">
        <f t="shared" si="9"/>
        <v>7214</v>
      </c>
    </row>
    <row r="44" spans="1:44">
      <c r="A44" s="7"/>
      <c r="B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2"/>
      <c r="AD44" s="2"/>
      <c r="AE44" s="2"/>
      <c r="AF44" s="8"/>
      <c r="AG44" s="2"/>
      <c r="AH44" s="2"/>
      <c r="AI44" s="2"/>
      <c r="AJ44" s="8"/>
      <c r="AK44" s="2"/>
      <c r="AL44" s="2"/>
      <c r="AM44" s="2"/>
      <c r="AN44" s="18"/>
      <c r="AO44" s="2"/>
      <c r="AP44" s="2"/>
      <c r="AQ44" s="2"/>
      <c r="AR44" s="18"/>
    </row>
    <row r="45" spans="1:44">
      <c r="A45" s="7">
        <v>11</v>
      </c>
      <c r="B45" s="4" t="s">
        <v>11</v>
      </c>
      <c r="C45" s="2" t="s">
        <v>37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2"/>
      <c r="X45" s="3"/>
      <c r="Y45" s="3"/>
      <c r="Z45" s="3"/>
      <c r="AA45" s="3"/>
      <c r="AB45" s="2"/>
      <c r="AC45" s="2"/>
      <c r="AD45" s="2"/>
      <c r="AE45" s="2"/>
      <c r="AF45" s="8">
        <f t="shared" si="4"/>
        <v>0</v>
      </c>
      <c r="AG45" s="2"/>
      <c r="AH45" s="2"/>
      <c r="AI45" s="2"/>
      <c r="AJ45" s="8">
        <f t="shared" si="5"/>
        <v>0</v>
      </c>
      <c r="AK45" s="2"/>
      <c r="AL45" s="2"/>
      <c r="AM45" s="2"/>
      <c r="AN45" s="18">
        <f t="shared" ref="AN45:AN109" si="10">SUM(AK45:AM45)</f>
        <v>0</v>
      </c>
      <c r="AO45" s="2"/>
      <c r="AP45" s="2"/>
      <c r="AQ45" s="2"/>
      <c r="AR45" s="18">
        <f t="shared" ref="AR45:AR109" si="11">SUM(AO45:AQ45)</f>
        <v>0</v>
      </c>
    </row>
    <row r="46" spans="1:44" ht="15" customHeight="1">
      <c r="A46" s="7"/>
      <c r="B46" s="2"/>
      <c r="C46" s="2" t="s">
        <v>31</v>
      </c>
      <c r="D46" s="3">
        <f>+[1]Uttaranchal!$E$6</f>
        <v>3090</v>
      </c>
      <c r="E46" s="3">
        <f>+[1]Uttaranchal!$E$7</f>
        <v>3177.04</v>
      </c>
      <c r="F46" s="3"/>
      <c r="G46" s="3">
        <f t="shared" si="0"/>
        <v>6267.04</v>
      </c>
      <c r="H46" s="3"/>
      <c r="I46" s="3">
        <f>+[2]Uttaranchal!$E$6</f>
        <v>2865</v>
      </c>
      <c r="J46" s="3">
        <f>+[2]Uttaranchal!$E$7</f>
        <v>1612</v>
      </c>
      <c r="K46" s="3"/>
      <c r="L46" s="3">
        <f t="shared" si="1"/>
        <v>4477</v>
      </c>
      <c r="M46" s="3"/>
      <c r="N46" s="3">
        <f>+[3]Uttaranchal!$E$6</f>
        <v>2865</v>
      </c>
      <c r="O46" s="3">
        <f>+[3]Uttaranchal!$E$7</f>
        <v>1612</v>
      </c>
      <c r="P46" s="3"/>
      <c r="Q46" s="3">
        <f t="shared" si="2"/>
        <v>4477</v>
      </c>
      <c r="R46" s="3"/>
      <c r="S46" s="3">
        <f>+[4]Uttaranchal!$E$6</f>
        <v>5610</v>
      </c>
      <c r="T46" s="3"/>
      <c r="U46" s="3"/>
      <c r="V46" s="3">
        <f t="shared" si="3"/>
        <v>5610</v>
      </c>
      <c r="W46" s="2"/>
      <c r="X46" s="3">
        <f>+[5]Uttarkhand!$C$10</f>
        <v>5610</v>
      </c>
      <c r="Y46" s="3">
        <f>+[5]Uttarkhand!$D$10</f>
        <v>760</v>
      </c>
      <c r="Z46" s="3"/>
      <c r="AA46" s="3">
        <f>SUM(X46:Z46)</f>
        <v>6370</v>
      </c>
      <c r="AB46" s="2"/>
      <c r="AC46" s="2">
        <f>+[6]Uttarkhand!$C$10</f>
        <v>5610</v>
      </c>
      <c r="AD46" s="2">
        <f>+[6]Uttarkhand!$D$8</f>
        <v>760</v>
      </c>
      <c r="AE46" s="2"/>
      <c r="AF46" s="8">
        <f t="shared" si="4"/>
        <v>6370</v>
      </c>
      <c r="AG46" s="2">
        <f>+[6]Uttarkhand!$C$10</f>
        <v>5610</v>
      </c>
      <c r="AH46" s="2">
        <v>1060</v>
      </c>
      <c r="AI46" s="2"/>
      <c r="AJ46" s="13">
        <f t="shared" si="5"/>
        <v>6670</v>
      </c>
      <c r="AK46" s="2">
        <f>+[8]Uttarakhand!$D$11</f>
        <v>5610</v>
      </c>
      <c r="AL46" s="2">
        <f>+[8]Uttarakhand!$F$11</f>
        <v>1280</v>
      </c>
      <c r="AM46" s="2"/>
      <c r="AN46" s="13">
        <f t="shared" si="10"/>
        <v>6890</v>
      </c>
      <c r="AO46" s="2">
        <f>+[9]Uttarakhand!$D$11</f>
        <v>5610</v>
      </c>
      <c r="AP46" s="2">
        <f>+[9]Uttarakhand!$E$11</f>
        <v>1360</v>
      </c>
      <c r="AQ46" s="2"/>
      <c r="AR46" s="13">
        <f t="shared" si="11"/>
        <v>6970</v>
      </c>
    </row>
    <row r="47" spans="1:44">
      <c r="A47" s="7"/>
      <c r="B47" s="2"/>
      <c r="C47" s="2" t="s">
        <v>32</v>
      </c>
      <c r="D47" s="3">
        <f>+[1]Uttaranchal!$D$6</f>
        <v>2785</v>
      </c>
      <c r="E47" s="3">
        <f>+[1]Uttaranchal!$D$7</f>
        <v>2863.45</v>
      </c>
      <c r="F47" s="3"/>
      <c r="G47" s="3">
        <f t="shared" si="0"/>
        <v>5648.45</v>
      </c>
      <c r="H47" s="3"/>
      <c r="I47" s="3">
        <f>+[2]Uttaranchal!$D$6</f>
        <v>2635</v>
      </c>
      <c r="J47" s="3">
        <f>+[2]Uttaranchal!$D$7</f>
        <v>1612</v>
      </c>
      <c r="K47" s="3"/>
      <c r="L47" s="3">
        <f t="shared" si="1"/>
        <v>4247</v>
      </c>
      <c r="M47" s="3"/>
      <c r="N47" s="3">
        <f>+[3]Uttaranchal!$D$6</f>
        <v>2635</v>
      </c>
      <c r="O47" s="3">
        <f>+[3]Uttaranchal!$D$7</f>
        <v>1612</v>
      </c>
      <c r="P47" s="3"/>
      <c r="Q47" s="3">
        <f t="shared" si="2"/>
        <v>4247</v>
      </c>
      <c r="R47" s="3"/>
      <c r="S47" s="3">
        <f>+[4]Uttaranchal!$D$6</f>
        <v>5330</v>
      </c>
      <c r="T47" s="3"/>
      <c r="U47" s="3"/>
      <c r="V47" s="3">
        <f t="shared" si="3"/>
        <v>5330</v>
      </c>
      <c r="W47" s="2"/>
      <c r="X47" s="3">
        <f>+[5]Uttarkhand!$C$9</f>
        <v>5330</v>
      </c>
      <c r="Y47" s="3">
        <f>+[5]Uttarkhand!$D$9</f>
        <v>760</v>
      </c>
      <c r="Z47" s="3"/>
      <c r="AA47" s="3">
        <f>SUM(X47:Z47)</f>
        <v>6090</v>
      </c>
      <c r="AB47" s="2"/>
      <c r="AC47" s="2">
        <f>+[6]Uttarkhand!$C$9</f>
        <v>5330</v>
      </c>
      <c r="AD47" s="2">
        <f>+[6]Uttarkhand!$D$9</f>
        <v>760</v>
      </c>
      <c r="AE47" s="2"/>
      <c r="AF47" s="8">
        <f t="shared" si="4"/>
        <v>6090</v>
      </c>
      <c r="AG47" s="2">
        <f>+[6]Uttarkhand!$C$9</f>
        <v>5330</v>
      </c>
      <c r="AH47" s="2">
        <v>1060</v>
      </c>
      <c r="AI47" s="2"/>
      <c r="AJ47" s="13">
        <f t="shared" si="5"/>
        <v>6390</v>
      </c>
      <c r="AK47" s="2">
        <f>+[8]Uttarakhand!$D$10</f>
        <v>5330</v>
      </c>
      <c r="AL47" s="2">
        <f>+[8]Uttarakhand!$F$10</f>
        <v>1280</v>
      </c>
      <c r="AM47" s="2"/>
      <c r="AN47" s="13">
        <f t="shared" si="10"/>
        <v>6610</v>
      </c>
      <c r="AO47" s="2">
        <f>+[9]Uttarakhand!$D$10</f>
        <v>5330</v>
      </c>
      <c r="AP47" s="2">
        <f>+[9]Uttarakhand!$E$10</f>
        <v>1360</v>
      </c>
      <c r="AQ47" s="2"/>
      <c r="AR47" s="13">
        <f t="shared" si="11"/>
        <v>6690</v>
      </c>
    </row>
    <row r="48" spans="1:44">
      <c r="A48" s="7"/>
      <c r="B48" s="2"/>
      <c r="C48" s="2" t="s">
        <v>33</v>
      </c>
      <c r="D48" s="3">
        <f>+[1]Uttaranchal!$C$6</f>
        <v>2535</v>
      </c>
      <c r="E48" s="3">
        <f>+[1]Uttaranchal!$C$7</f>
        <v>2606.41</v>
      </c>
      <c r="F48" s="3"/>
      <c r="G48" s="3">
        <f t="shared" si="0"/>
        <v>5141.41</v>
      </c>
      <c r="H48" s="3">
        <f>+G48</f>
        <v>5141.41</v>
      </c>
      <c r="I48" s="3">
        <f>+[2]Uttaranchal!$C$6</f>
        <v>2405</v>
      </c>
      <c r="J48" s="3">
        <f>+[2]Uttaranchal!$C$7</f>
        <v>1612</v>
      </c>
      <c r="K48" s="3"/>
      <c r="L48" s="3">
        <f t="shared" si="1"/>
        <v>4017</v>
      </c>
      <c r="M48" s="3">
        <f>+L48</f>
        <v>4017</v>
      </c>
      <c r="N48" s="3">
        <f>+[3]Uttaranchal!$C$6</f>
        <v>2405</v>
      </c>
      <c r="O48" s="3">
        <f>+[3]Uttaranchal!$C$7</f>
        <v>1612</v>
      </c>
      <c r="P48" s="3"/>
      <c r="Q48" s="3">
        <f t="shared" si="2"/>
        <v>4017</v>
      </c>
      <c r="R48" s="3">
        <f>+Q48</f>
        <v>4017</v>
      </c>
      <c r="S48" s="3">
        <f>+[4]Uttaranchal!$C$6</f>
        <v>5050</v>
      </c>
      <c r="T48" s="3"/>
      <c r="U48" s="3"/>
      <c r="V48" s="3">
        <f t="shared" si="3"/>
        <v>5050</v>
      </c>
      <c r="W48" s="3">
        <f>+V48</f>
        <v>5050</v>
      </c>
      <c r="X48" s="3">
        <f>+[5]Uttarkhand!$C$8</f>
        <v>5050</v>
      </c>
      <c r="Y48" s="3">
        <f>+[5]Uttarkhand!$D$8</f>
        <v>760</v>
      </c>
      <c r="Z48" s="3"/>
      <c r="AA48" s="3">
        <f>SUM(X48:Z48)</f>
        <v>5810</v>
      </c>
      <c r="AB48" s="3">
        <f>+AA48</f>
        <v>5810</v>
      </c>
      <c r="AC48" s="2">
        <f>+[6]Uttarkhand!$C$8</f>
        <v>5050</v>
      </c>
      <c r="AD48" s="2">
        <f>+[6]Uttarkhand!$D$10</f>
        <v>760</v>
      </c>
      <c r="AE48" s="2"/>
      <c r="AF48" s="8">
        <f t="shared" si="4"/>
        <v>5810</v>
      </c>
      <c r="AG48" s="2">
        <f>+[6]Uttarkhand!$C$8</f>
        <v>5050</v>
      </c>
      <c r="AH48" s="2">
        <v>1060</v>
      </c>
      <c r="AI48" s="2"/>
      <c r="AJ48" s="13">
        <f t="shared" si="5"/>
        <v>6110</v>
      </c>
      <c r="AK48" s="2">
        <f>+[8]Uttarakhand!$D$9</f>
        <v>5050</v>
      </c>
      <c r="AL48" s="2">
        <f>+[8]Uttarakhand!$F$9</f>
        <v>1280</v>
      </c>
      <c r="AM48" s="2"/>
      <c r="AN48" s="13">
        <f t="shared" si="10"/>
        <v>6330</v>
      </c>
      <c r="AO48" s="2">
        <f>+[9]Uttarakhand!$D$9</f>
        <v>5050</v>
      </c>
      <c r="AP48" s="2">
        <f>+[9]Uttarakhand!$E$9</f>
        <v>1360</v>
      </c>
      <c r="AQ48" s="2"/>
      <c r="AR48" s="13">
        <f t="shared" si="11"/>
        <v>6410</v>
      </c>
    </row>
    <row r="49" spans="1:44">
      <c r="A49" s="7">
        <v>12</v>
      </c>
      <c r="B49" s="4" t="s">
        <v>12</v>
      </c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2"/>
      <c r="X49" s="3"/>
      <c r="Y49" s="3"/>
      <c r="Z49" s="3"/>
      <c r="AA49" s="3"/>
      <c r="AB49" s="2"/>
      <c r="AC49" s="2"/>
      <c r="AD49" s="2"/>
      <c r="AE49" s="2"/>
      <c r="AF49" s="8">
        <f t="shared" si="4"/>
        <v>0</v>
      </c>
      <c r="AG49" s="2"/>
      <c r="AH49" s="2"/>
      <c r="AI49" s="2"/>
      <c r="AJ49" s="8">
        <f t="shared" si="5"/>
        <v>0</v>
      </c>
      <c r="AK49" s="2"/>
      <c r="AL49" s="2"/>
      <c r="AM49" s="2"/>
      <c r="AN49" s="18">
        <f t="shared" si="10"/>
        <v>0</v>
      </c>
      <c r="AO49" s="2"/>
      <c r="AP49" s="2"/>
      <c r="AQ49" s="2"/>
      <c r="AR49" s="18">
        <f t="shared" si="11"/>
        <v>0</v>
      </c>
    </row>
    <row r="50" spans="1:44" ht="15" customHeight="1">
      <c r="A50" s="7"/>
      <c r="B50" s="2"/>
      <c r="C50" s="2" t="s">
        <v>31</v>
      </c>
      <c r="D50" s="3">
        <f>+[1]Haryana!$F$11</f>
        <v>5033.8900000000003</v>
      </c>
      <c r="E50" s="3"/>
      <c r="F50" s="3"/>
      <c r="G50" s="3">
        <f t="shared" si="0"/>
        <v>5033.8900000000003</v>
      </c>
      <c r="H50" s="3"/>
      <c r="I50" s="3">
        <f>+[2]Haryana!$F$11</f>
        <v>5237.17</v>
      </c>
      <c r="J50" s="3"/>
      <c r="K50" s="3"/>
      <c r="L50" s="3">
        <f t="shared" si="1"/>
        <v>5237.17</v>
      </c>
      <c r="M50" s="3"/>
      <c r="N50" s="3">
        <f>+[3]Haryana!$F$11</f>
        <v>5603</v>
      </c>
      <c r="O50" s="3"/>
      <c r="P50" s="3"/>
      <c r="Q50" s="3">
        <f t="shared" si="2"/>
        <v>5603</v>
      </c>
      <c r="R50" s="3"/>
      <c r="S50" s="3">
        <f>+[4]Haryana!$F$11</f>
        <v>5732</v>
      </c>
      <c r="T50" s="3"/>
      <c r="U50" s="3"/>
      <c r="V50" s="3">
        <f t="shared" si="3"/>
        <v>5732</v>
      </c>
      <c r="W50" s="2"/>
      <c r="X50" s="3">
        <f>+[5]Haryana!$E$13</f>
        <v>6159.5</v>
      </c>
      <c r="Y50" s="3"/>
      <c r="Z50" s="3"/>
      <c r="AA50" s="3">
        <f>SUM(X50:Z50)</f>
        <v>6159.5</v>
      </c>
      <c r="AB50" s="2"/>
      <c r="AC50" s="8">
        <f>+[6]Haryana!$E$10</f>
        <v>6202.75</v>
      </c>
      <c r="AD50" s="2"/>
      <c r="AE50" s="2"/>
      <c r="AF50" s="8">
        <f t="shared" si="4"/>
        <v>6202.75</v>
      </c>
      <c r="AG50" s="8">
        <f>+[7]Haryana!$D$9</f>
        <v>8797.9500000000007</v>
      </c>
      <c r="AH50" s="2"/>
      <c r="AI50" s="2"/>
      <c r="AJ50" s="13">
        <f t="shared" si="5"/>
        <v>8797.9500000000007</v>
      </c>
      <c r="AK50" s="8">
        <f>+[8]Haryana!$D$9</f>
        <v>9233.44</v>
      </c>
      <c r="AL50" s="2"/>
      <c r="AM50" s="2"/>
      <c r="AN50" s="13">
        <f t="shared" si="10"/>
        <v>9233.44</v>
      </c>
      <c r="AO50" s="8">
        <f>+[9]Haryana!$D$11</f>
        <v>9342</v>
      </c>
      <c r="AP50" s="2"/>
      <c r="AQ50" s="2"/>
      <c r="AR50" s="13">
        <f t="shared" si="11"/>
        <v>9342</v>
      </c>
    </row>
    <row r="51" spans="1:44">
      <c r="A51" s="7"/>
      <c r="B51" s="2"/>
      <c r="C51" s="2" t="s">
        <v>32</v>
      </c>
      <c r="D51" s="3">
        <f>+[1]Haryana!$D$11</f>
        <v>4773.8900000000003</v>
      </c>
      <c r="E51" s="3"/>
      <c r="F51" s="3"/>
      <c r="G51" s="3">
        <f t="shared" si="0"/>
        <v>4773.8900000000003</v>
      </c>
      <c r="H51" s="3"/>
      <c r="I51" s="3">
        <f>+[2]Haryana!$D$11</f>
        <v>4977.17</v>
      </c>
      <c r="J51" s="3"/>
      <c r="K51" s="3"/>
      <c r="L51" s="3">
        <f t="shared" si="1"/>
        <v>4977.17</v>
      </c>
      <c r="M51" s="3"/>
      <c r="N51" s="3">
        <f>+[3]Haryana!$D$11</f>
        <v>5343</v>
      </c>
      <c r="O51" s="3"/>
      <c r="P51" s="3"/>
      <c r="Q51" s="3">
        <f t="shared" si="2"/>
        <v>5343</v>
      </c>
      <c r="R51" s="3"/>
      <c r="S51" s="3">
        <f>+[4]Haryana!$D$11</f>
        <v>5472</v>
      </c>
      <c r="T51" s="3"/>
      <c r="U51" s="3"/>
      <c r="V51" s="3">
        <f t="shared" si="3"/>
        <v>5472</v>
      </c>
      <c r="W51" s="2"/>
      <c r="X51" s="3">
        <f>+[5]Haryana!$E$10</f>
        <v>5899.5</v>
      </c>
      <c r="Y51" s="3"/>
      <c r="Z51" s="3"/>
      <c r="AA51" s="3">
        <f>SUM(X51:Z51)</f>
        <v>5899.5</v>
      </c>
      <c r="AB51" s="2"/>
      <c r="AC51" s="8">
        <f>+[6]Haryana!$E$8</f>
        <v>5942.75</v>
      </c>
      <c r="AD51" s="2"/>
      <c r="AE51" s="2"/>
      <c r="AF51" s="8">
        <f t="shared" si="4"/>
        <v>5942.75</v>
      </c>
      <c r="AG51" s="8">
        <f>+[7]Haryana!$D$7</f>
        <v>7980</v>
      </c>
      <c r="AH51" s="2"/>
      <c r="AI51" s="2"/>
      <c r="AJ51" s="13">
        <f t="shared" si="5"/>
        <v>7980</v>
      </c>
      <c r="AK51" s="8">
        <f>+[8]Haryana!$D$7</f>
        <v>8375.01</v>
      </c>
      <c r="AL51" s="2"/>
      <c r="AM51" s="2"/>
      <c r="AN51" s="13">
        <f t="shared" si="10"/>
        <v>8375.01</v>
      </c>
      <c r="AO51" s="8">
        <f>+[9]Haryana!$F$11</f>
        <v>8474</v>
      </c>
      <c r="AP51" s="2"/>
      <c r="AQ51" s="2"/>
      <c r="AR51" s="13">
        <f t="shared" si="11"/>
        <v>8474</v>
      </c>
    </row>
    <row r="52" spans="1:44">
      <c r="A52" s="7"/>
      <c r="B52" s="2"/>
      <c r="C52" s="2" t="s">
        <v>33</v>
      </c>
      <c r="D52" s="3">
        <f>+[1]Haryana!$C$11</f>
        <v>4643.8900000000003</v>
      </c>
      <c r="E52" s="3"/>
      <c r="F52" s="3"/>
      <c r="G52" s="3">
        <f t="shared" si="0"/>
        <v>4643.8900000000003</v>
      </c>
      <c r="H52" s="3">
        <f>+G52</f>
        <v>4643.8900000000003</v>
      </c>
      <c r="I52" s="3">
        <f>+[2]Haryana!$C$11</f>
        <v>4847.17</v>
      </c>
      <c r="J52" s="3"/>
      <c r="K52" s="3"/>
      <c r="L52" s="3">
        <f t="shared" si="1"/>
        <v>4847.17</v>
      </c>
      <c r="M52" s="3">
        <f>+L52</f>
        <v>4847.17</v>
      </c>
      <c r="N52" s="3">
        <f>+[3]Haryana!$C$11</f>
        <v>5213</v>
      </c>
      <c r="O52" s="3"/>
      <c r="P52" s="3"/>
      <c r="Q52" s="3">
        <f t="shared" si="2"/>
        <v>5213</v>
      </c>
      <c r="R52" s="3">
        <f>+Q52</f>
        <v>5213</v>
      </c>
      <c r="S52" s="3">
        <f>+[4]Haryana!$C$11</f>
        <v>5342</v>
      </c>
      <c r="T52" s="3"/>
      <c r="U52" s="3"/>
      <c r="V52" s="3">
        <f t="shared" si="3"/>
        <v>5342</v>
      </c>
      <c r="W52" s="3">
        <f>+V52</f>
        <v>5342</v>
      </c>
      <c r="X52" s="3">
        <f>+[5]Haryana!$E$7</f>
        <v>5639.5</v>
      </c>
      <c r="Y52" s="3"/>
      <c r="Z52" s="3"/>
      <c r="AA52" s="3">
        <f>SUM(X52:Z52)</f>
        <v>5639.5</v>
      </c>
      <c r="AB52" s="3">
        <f>+AA52</f>
        <v>5639.5</v>
      </c>
      <c r="AC52" s="8">
        <f>+[6]Haryana!$E$7</f>
        <v>5812.75</v>
      </c>
      <c r="AD52" s="2"/>
      <c r="AE52" s="2"/>
      <c r="AF52" s="8">
        <f t="shared" si="4"/>
        <v>5812.75</v>
      </c>
      <c r="AG52" s="8">
        <f>+[7]Haryana!$D$6</f>
        <v>7600</v>
      </c>
      <c r="AH52" s="2"/>
      <c r="AI52" s="2"/>
      <c r="AJ52" s="13">
        <f t="shared" si="5"/>
        <v>7600</v>
      </c>
      <c r="AK52" s="8">
        <f>+[8]Haryana!$D$6</f>
        <v>7976.2</v>
      </c>
      <c r="AL52" s="2"/>
      <c r="AM52" s="2"/>
      <c r="AN52" s="13">
        <f t="shared" si="10"/>
        <v>7976.2</v>
      </c>
      <c r="AO52" s="8">
        <f>+[9]Haryana!$G$11</f>
        <v>8070</v>
      </c>
      <c r="AP52" s="2"/>
      <c r="AQ52" s="2"/>
      <c r="AR52" s="13">
        <f t="shared" si="11"/>
        <v>8070</v>
      </c>
    </row>
    <row r="53" spans="1:44">
      <c r="A53" s="7">
        <v>13</v>
      </c>
      <c r="B53" s="4" t="s">
        <v>13</v>
      </c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2"/>
      <c r="X53" s="3"/>
      <c r="Y53" s="3"/>
      <c r="Z53" s="3"/>
      <c r="AA53" s="3"/>
      <c r="AB53" s="2"/>
      <c r="AC53" s="2"/>
      <c r="AD53" s="2"/>
      <c r="AE53" s="2"/>
      <c r="AF53" s="8">
        <f t="shared" si="4"/>
        <v>0</v>
      </c>
      <c r="AG53" s="2"/>
      <c r="AH53" s="2"/>
      <c r="AI53" s="2"/>
      <c r="AJ53" s="8">
        <f t="shared" si="5"/>
        <v>0</v>
      </c>
      <c r="AK53" s="2"/>
      <c r="AL53" s="2"/>
      <c r="AM53" s="2"/>
      <c r="AN53" s="18">
        <f t="shared" si="10"/>
        <v>0</v>
      </c>
      <c r="AO53" s="2"/>
      <c r="AP53" s="2"/>
      <c r="AQ53" s="2"/>
      <c r="AR53" s="18">
        <f t="shared" si="11"/>
        <v>0</v>
      </c>
    </row>
    <row r="54" spans="1:44">
      <c r="A54" s="7"/>
      <c r="B54" s="2"/>
      <c r="C54" s="2" t="s">
        <v>31</v>
      </c>
      <c r="D54" s="3">
        <f>+[1]HP!$E$7</f>
        <v>4536</v>
      </c>
      <c r="E54" s="3"/>
      <c r="F54" s="3"/>
      <c r="G54" s="3">
        <f t="shared" si="0"/>
        <v>4536</v>
      </c>
      <c r="H54" s="3"/>
      <c r="I54" s="3">
        <f>+[2]HP!$E$7</f>
        <v>4536</v>
      </c>
      <c r="J54" s="3"/>
      <c r="K54" s="3"/>
      <c r="L54" s="3">
        <f t="shared" si="1"/>
        <v>4536</v>
      </c>
      <c r="M54" s="3"/>
      <c r="N54" s="3">
        <f>+[3]HP!$E$7</f>
        <v>5669</v>
      </c>
      <c r="O54" s="3"/>
      <c r="P54" s="3"/>
      <c r="Q54" s="3">
        <f t="shared" si="2"/>
        <v>5669</v>
      </c>
      <c r="R54" s="3"/>
      <c r="S54" s="3">
        <f>+[4]HP!$E$7</f>
        <v>5669</v>
      </c>
      <c r="T54" s="3"/>
      <c r="U54" s="3"/>
      <c r="V54" s="3">
        <f t="shared" si="3"/>
        <v>5669</v>
      </c>
      <c r="W54" s="2"/>
      <c r="X54" s="3">
        <f>+[5]HP!$E$10</f>
        <v>6425</v>
      </c>
      <c r="Y54" s="3"/>
      <c r="Z54" s="3"/>
      <c r="AA54" s="3">
        <f>SUM(X54:Z54)</f>
        <v>6425</v>
      </c>
      <c r="AB54" s="2"/>
      <c r="AC54" s="2">
        <f>+[6]HP!$E$10</f>
        <v>6425</v>
      </c>
      <c r="AD54" s="2"/>
      <c r="AE54" s="2"/>
      <c r="AF54" s="8">
        <f t="shared" si="4"/>
        <v>6425</v>
      </c>
      <c r="AG54" s="2">
        <f>+[6]HP!$E$10</f>
        <v>6425</v>
      </c>
      <c r="AH54" s="2"/>
      <c r="AI54" s="2"/>
      <c r="AJ54" s="13">
        <f t="shared" si="5"/>
        <v>6425</v>
      </c>
      <c r="AK54" s="2">
        <f>+[8]HP!$E$34</f>
        <v>6725</v>
      </c>
      <c r="AL54" s="2"/>
      <c r="AM54" s="2"/>
      <c r="AN54" s="13">
        <f t="shared" si="10"/>
        <v>6725</v>
      </c>
      <c r="AO54" s="2">
        <f>+[9]HP!$C$12</f>
        <v>7325</v>
      </c>
      <c r="AP54" s="2"/>
      <c r="AQ54" s="2"/>
      <c r="AR54" s="13">
        <f t="shared" si="11"/>
        <v>7325</v>
      </c>
    </row>
    <row r="55" spans="1:44">
      <c r="A55" s="7"/>
      <c r="B55" s="2"/>
      <c r="C55" s="2" t="s">
        <v>32</v>
      </c>
      <c r="D55" s="3">
        <f>+[1]HP!$D$7</f>
        <v>3930</v>
      </c>
      <c r="E55" s="3"/>
      <c r="F55" s="3"/>
      <c r="G55" s="3">
        <f t="shared" si="0"/>
        <v>3930</v>
      </c>
      <c r="H55" s="3"/>
      <c r="I55" s="3">
        <f>+[2]HP!$D$7</f>
        <v>3930</v>
      </c>
      <c r="J55" s="3"/>
      <c r="K55" s="3"/>
      <c r="L55" s="3">
        <f t="shared" si="1"/>
        <v>3930</v>
      </c>
      <c r="M55" s="3"/>
      <c r="N55" s="3">
        <f>+[3]HP!$D$7</f>
        <v>4912</v>
      </c>
      <c r="O55" s="3"/>
      <c r="P55" s="3"/>
      <c r="Q55" s="3">
        <f t="shared" si="2"/>
        <v>4912</v>
      </c>
      <c r="R55" s="3"/>
      <c r="S55" s="3">
        <f>+[4]HP!$D$7</f>
        <v>4912</v>
      </c>
      <c r="T55" s="3"/>
      <c r="U55" s="3"/>
      <c r="V55" s="3">
        <f t="shared" si="3"/>
        <v>4912</v>
      </c>
      <c r="W55" s="2"/>
      <c r="X55" s="3">
        <f>+[5]HP!$D$10</f>
        <v>5567</v>
      </c>
      <c r="Y55" s="3"/>
      <c r="Z55" s="3"/>
      <c r="AA55" s="3">
        <f>SUM(X55:Z55)</f>
        <v>5567</v>
      </c>
      <c r="AB55" s="2"/>
      <c r="AC55" s="2">
        <f>+[6]HP!$D$10</f>
        <v>5567</v>
      </c>
      <c r="AD55" s="2"/>
      <c r="AE55" s="2"/>
      <c r="AF55" s="8">
        <f t="shared" si="4"/>
        <v>5567</v>
      </c>
      <c r="AG55" s="2">
        <f>+[6]HP!$D$10</f>
        <v>5567</v>
      </c>
      <c r="AH55" s="2"/>
      <c r="AI55" s="2"/>
      <c r="AJ55" s="13">
        <f t="shared" si="5"/>
        <v>5567</v>
      </c>
      <c r="AK55" s="2">
        <f>+[8]HP!$D$34</f>
        <v>5867</v>
      </c>
      <c r="AL55" s="2"/>
      <c r="AM55" s="2"/>
      <c r="AN55" s="13">
        <f t="shared" si="10"/>
        <v>5867</v>
      </c>
      <c r="AO55" s="2">
        <f>+[9]HP!$D$12</f>
        <v>6467</v>
      </c>
      <c r="AP55" s="2"/>
      <c r="AQ55" s="2"/>
      <c r="AR55" s="13">
        <f t="shared" si="11"/>
        <v>6467</v>
      </c>
    </row>
    <row r="56" spans="1:44">
      <c r="A56" s="7"/>
      <c r="B56" s="2"/>
      <c r="C56" s="2" t="s">
        <v>33</v>
      </c>
      <c r="D56" s="3">
        <f>+[1]HP!$C$7</f>
        <v>3600</v>
      </c>
      <c r="E56" s="3"/>
      <c r="F56" s="3"/>
      <c r="G56" s="3">
        <f t="shared" si="0"/>
        <v>3600</v>
      </c>
      <c r="H56" s="3">
        <f>+G56</f>
        <v>3600</v>
      </c>
      <c r="I56" s="3">
        <f>+[2]HP!$C$7</f>
        <v>3600</v>
      </c>
      <c r="J56" s="3"/>
      <c r="K56" s="3"/>
      <c r="L56" s="3">
        <f t="shared" si="1"/>
        <v>3600</v>
      </c>
      <c r="M56" s="3">
        <f>+L56</f>
        <v>3600</v>
      </c>
      <c r="N56" s="3">
        <f>+[3]HP!$C$7</f>
        <v>4500</v>
      </c>
      <c r="O56" s="3"/>
      <c r="P56" s="3"/>
      <c r="Q56" s="3">
        <f t="shared" si="2"/>
        <v>4500</v>
      </c>
      <c r="R56" s="3">
        <f>+Q56</f>
        <v>4500</v>
      </c>
      <c r="S56" s="3">
        <f>+[4]HP!$C$7</f>
        <v>4500</v>
      </c>
      <c r="T56" s="3"/>
      <c r="U56" s="3"/>
      <c r="V56" s="3">
        <f t="shared" si="3"/>
        <v>4500</v>
      </c>
      <c r="W56" s="3">
        <f>+V56</f>
        <v>4500</v>
      </c>
      <c r="X56" s="3">
        <f>+[5]HP!$C$10</f>
        <v>5100</v>
      </c>
      <c r="Y56" s="3"/>
      <c r="Z56" s="3"/>
      <c r="AA56" s="3">
        <f>SUM(X56:Z56)</f>
        <v>5100</v>
      </c>
      <c r="AB56" s="3">
        <f>+AA56</f>
        <v>5100</v>
      </c>
      <c r="AC56" s="2">
        <f>+[6]HP!$C$10</f>
        <v>5100</v>
      </c>
      <c r="AD56" s="2"/>
      <c r="AE56" s="2"/>
      <c r="AF56" s="8">
        <f t="shared" si="4"/>
        <v>5100</v>
      </c>
      <c r="AG56" s="2">
        <f>+[6]HP!$C$10</f>
        <v>5100</v>
      </c>
      <c r="AH56" s="2"/>
      <c r="AI56" s="2"/>
      <c r="AJ56" s="13">
        <f t="shared" si="5"/>
        <v>5100</v>
      </c>
      <c r="AK56" s="2">
        <f>+[8]HP!$C$34</f>
        <v>5400</v>
      </c>
      <c r="AL56" s="2"/>
      <c r="AM56" s="2"/>
      <c r="AN56" s="13">
        <f t="shared" si="10"/>
        <v>5400</v>
      </c>
      <c r="AO56" s="2">
        <f>+[9]HP!$E$12</f>
        <v>6000</v>
      </c>
      <c r="AP56" s="2"/>
      <c r="AQ56" s="2"/>
      <c r="AR56" s="13">
        <f t="shared" si="11"/>
        <v>6000</v>
      </c>
    </row>
    <row r="57" spans="1:44">
      <c r="A57" s="7">
        <v>14</v>
      </c>
      <c r="B57" s="4" t="s">
        <v>14</v>
      </c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2"/>
      <c r="X57" s="3"/>
      <c r="Y57" s="3"/>
      <c r="Z57" s="3"/>
      <c r="AA57" s="3"/>
      <c r="AB57" s="2"/>
      <c r="AC57" s="2"/>
      <c r="AD57" s="2"/>
      <c r="AE57" s="2"/>
      <c r="AF57" s="8">
        <f t="shared" si="4"/>
        <v>0</v>
      </c>
      <c r="AG57" s="2"/>
      <c r="AH57" s="2"/>
      <c r="AI57" s="2"/>
      <c r="AJ57" s="8">
        <f t="shared" si="5"/>
        <v>0</v>
      </c>
      <c r="AK57" s="2"/>
      <c r="AL57" s="2"/>
      <c r="AM57" s="2"/>
      <c r="AN57" s="18">
        <f t="shared" si="10"/>
        <v>0</v>
      </c>
      <c r="AO57" s="2"/>
      <c r="AP57" s="2"/>
      <c r="AQ57" s="2"/>
      <c r="AR57" s="18">
        <f t="shared" si="11"/>
        <v>0</v>
      </c>
    </row>
    <row r="58" spans="1:44">
      <c r="A58" s="7"/>
      <c r="B58" s="2"/>
      <c r="C58" s="2" t="s">
        <v>31</v>
      </c>
      <c r="D58" s="3">
        <f>+[1]Punjab!$E$7</f>
        <v>4283</v>
      </c>
      <c r="E58" s="3"/>
      <c r="F58" s="3"/>
      <c r="G58" s="3">
        <f t="shared" si="0"/>
        <v>4283</v>
      </c>
      <c r="H58" s="3"/>
      <c r="I58" s="3">
        <f>+[2]Punjab!$E$7</f>
        <v>4997</v>
      </c>
      <c r="J58" s="3"/>
      <c r="K58" s="3"/>
      <c r="L58" s="3">
        <f t="shared" si="1"/>
        <v>4997</v>
      </c>
      <c r="M58" s="3"/>
      <c r="N58" s="3">
        <f>+[3]Punjab!$E$7</f>
        <v>6424</v>
      </c>
      <c r="O58" s="3"/>
      <c r="P58" s="3"/>
      <c r="Q58" s="3">
        <f t="shared" si="2"/>
        <v>6424</v>
      </c>
      <c r="R58" s="3"/>
      <c r="S58" s="3">
        <f>+[4]Punjab!$E$7</f>
        <v>7925</v>
      </c>
      <c r="T58" s="3"/>
      <c r="U58" s="3"/>
      <c r="V58" s="3">
        <f t="shared" si="3"/>
        <v>7925</v>
      </c>
      <c r="W58" s="2"/>
      <c r="X58" s="3">
        <f>+[5]Punjab!$E$7</f>
        <v>8325</v>
      </c>
      <c r="Y58" s="3"/>
      <c r="Z58" s="3"/>
      <c r="AA58" s="3">
        <f>SUM(X58:Z58)</f>
        <v>8325</v>
      </c>
      <c r="AB58" s="2"/>
      <c r="AC58" s="2">
        <f>+[6]Punjab!$E$7</f>
        <v>8325</v>
      </c>
      <c r="AD58" s="2"/>
      <c r="AE58" s="2"/>
      <c r="AF58" s="8">
        <f t="shared" si="4"/>
        <v>8325</v>
      </c>
      <c r="AG58" s="2">
        <f>+[7]Punjab!$E$6</f>
        <v>8613</v>
      </c>
      <c r="AH58" s="2"/>
      <c r="AI58" s="2"/>
      <c r="AJ58" s="13">
        <f t="shared" si="5"/>
        <v>8613</v>
      </c>
      <c r="AK58" s="2">
        <f>+[8]Punjab!$G$6</f>
        <v>8888</v>
      </c>
      <c r="AL58" s="2"/>
      <c r="AM58" s="2"/>
      <c r="AN58" s="13">
        <f t="shared" si="10"/>
        <v>8888</v>
      </c>
      <c r="AO58" s="2">
        <f>+[9]Punjab!$G$6</f>
        <v>9136</v>
      </c>
      <c r="AP58" s="2"/>
      <c r="AQ58" s="2"/>
      <c r="AR58" s="13">
        <f t="shared" si="11"/>
        <v>9136</v>
      </c>
    </row>
    <row r="59" spans="1:44">
      <c r="A59" s="7"/>
      <c r="B59" s="2"/>
      <c r="C59" s="2" t="s">
        <v>32</v>
      </c>
      <c r="D59" s="3">
        <f>+[1]Punjab!$D$7</f>
        <v>3899</v>
      </c>
      <c r="E59" s="3"/>
      <c r="F59" s="3"/>
      <c r="G59" s="3">
        <f t="shared" si="0"/>
        <v>3899</v>
      </c>
      <c r="H59" s="3"/>
      <c r="I59" s="3">
        <f>+[2]Punjab!$D$7</f>
        <v>4613</v>
      </c>
      <c r="J59" s="3"/>
      <c r="K59" s="3"/>
      <c r="L59" s="3">
        <f t="shared" si="1"/>
        <v>4613</v>
      </c>
      <c r="M59" s="3"/>
      <c r="N59" s="3">
        <f>+[3]Punjab!$D$7</f>
        <v>6040</v>
      </c>
      <c r="O59" s="3"/>
      <c r="P59" s="3"/>
      <c r="Q59" s="3">
        <f t="shared" si="2"/>
        <v>6040</v>
      </c>
      <c r="R59" s="3"/>
      <c r="S59" s="3">
        <f>+[4]Punjab!$D$7</f>
        <v>7028</v>
      </c>
      <c r="T59" s="3"/>
      <c r="U59" s="3"/>
      <c r="V59" s="3">
        <f t="shared" si="3"/>
        <v>7028</v>
      </c>
      <c r="W59" s="2"/>
      <c r="X59" s="3">
        <f>+[5]Punjab!$D$7</f>
        <v>7428</v>
      </c>
      <c r="Y59" s="3"/>
      <c r="Z59" s="3"/>
      <c r="AA59" s="3">
        <f>SUM(X59:Z59)</f>
        <v>7428</v>
      </c>
      <c r="AB59" s="2"/>
      <c r="AC59" s="2">
        <f>+[6]Punjab!$D$7</f>
        <v>7428</v>
      </c>
      <c r="AD59" s="2"/>
      <c r="AE59" s="2"/>
      <c r="AF59" s="8">
        <f t="shared" si="4"/>
        <v>7428</v>
      </c>
      <c r="AG59" s="2">
        <f>+[7]Punjab!$D$6</f>
        <v>7716</v>
      </c>
      <c r="AH59" s="2"/>
      <c r="AI59" s="2"/>
      <c r="AJ59" s="13">
        <f t="shared" si="5"/>
        <v>7716</v>
      </c>
      <c r="AK59" s="2">
        <f>+[8]Punjab!$E$6</f>
        <v>7991</v>
      </c>
      <c r="AL59" s="2"/>
      <c r="AM59" s="2"/>
      <c r="AN59" s="13">
        <f t="shared" si="10"/>
        <v>7991</v>
      </c>
      <c r="AO59" s="2">
        <f>+[9]Punjab!$E$6</f>
        <v>8239</v>
      </c>
      <c r="AP59" s="2"/>
      <c r="AQ59" s="2"/>
      <c r="AR59" s="13">
        <f t="shared" si="11"/>
        <v>8239</v>
      </c>
    </row>
    <row r="60" spans="1:44">
      <c r="A60" s="7"/>
      <c r="B60" s="2"/>
      <c r="C60" s="2" t="s">
        <v>33</v>
      </c>
      <c r="D60" s="3">
        <f>+[1]Punjab!$C$7</f>
        <v>3554</v>
      </c>
      <c r="E60" s="3"/>
      <c r="F60" s="3"/>
      <c r="G60" s="3">
        <f t="shared" si="0"/>
        <v>3554</v>
      </c>
      <c r="H60" s="3">
        <f>+G60</f>
        <v>3554</v>
      </c>
      <c r="I60" s="3">
        <f>+[2]Punjab!$C$7</f>
        <v>4268</v>
      </c>
      <c r="J60" s="3"/>
      <c r="K60" s="3"/>
      <c r="L60" s="3">
        <f t="shared" si="1"/>
        <v>4268</v>
      </c>
      <c r="M60" s="3">
        <f>+L60</f>
        <v>4268</v>
      </c>
      <c r="N60" s="3">
        <f>+[3]Punjab!$C$7</f>
        <v>5695</v>
      </c>
      <c r="O60" s="3"/>
      <c r="P60" s="3"/>
      <c r="Q60" s="3">
        <f t="shared" si="2"/>
        <v>5695</v>
      </c>
      <c r="R60" s="3">
        <f>+Q60</f>
        <v>5695</v>
      </c>
      <c r="S60" s="3">
        <f>+[4]Punjab!$C$7</f>
        <v>6248</v>
      </c>
      <c r="T60" s="3"/>
      <c r="U60" s="3"/>
      <c r="V60" s="3">
        <f t="shared" si="3"/>
        <v>6248</v>
      </c>
      <c r="W60" s="3">
        <f>+V60</f>
        <v>6248</v>
      </c>
      <c r="X60" s="3">
        <f>+[5]Punjab!$C$7</f>
        <v>6648</v>
      </c>
      <c r="Y60" s="3"/>
      <c r="Z60" s="3"/>
      <c r="AA60" s="3">
        <f>SUM(X60:Z60)</f>
        <v>6648</v>
      </c>
      <c r="AB60" s="3">
        <f>+AA60</f>
        <v>6648</v>
      </c>
      <c r="AC60" s="2">
        <f>+[6]Punjab!$C$7</f>
        <v>6648</v>
      </c>
      <c r="AD60" s="2"/>
      <c r="AE60" s="2"/>
      <c r="AF60" s="8">
        <f t="shared" si="4"/>
        <v>6648</v>
      </c>
      <c r="AG60" s="2">
        <f>+[7]Punjab!$C$6</f>
        <v>6936</v>
      </c>
      <c r="AH60" s="2"/>
      <c r="AI60" s="2"/>
      <c r="AJ60" s="13">
        <f t="shared" si="5"/>
        <v>6936</v>
      </c>
      <c r="AK60" s="2">
        <f>+[8]Punjab!$C$6</f>
        <v>7211</v>
      </c>
      <c r="AL60" s="2"/>
      <c r="AM60" s="2"/>
      <c r="AN60" s="13">
        <f t="shared" si="10"/>
        <v>7211</v>
      </c>
      <c r="AO60" s="2">
        <f>+[9]Punjab!$C$6</f>
        <v>7459</v>
      </c>
      <c r="AP60" s="2"/>
      <c r="AQ60" s="2"/>
      <c r="AR60" s="13">
        <f t="shared" si="11"/>
        <v>7459</v>
      </c>
    </row>
    <row r="61" spans="1:44">
      <c r="A61" s="7">
        <v>15</v>
      </c>
      <c r="B61" s="4" t="s">
        <v>15</v>
      </c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2"/>
      <c r="X61" s="3"/>
      <c r="Y61" s="3"/>
      <c r="Z61" s="3"/>
      <c r="AA61" s="3"/>
      <c r="AB61" s="2"/>
      <c r="AC61" s="2"/>
      <c r="AD61" s="2"/>
      <c r="AE61" s="2"/>
      <c r="AF61" s="8">
        <f t="shared" si="4"/>
        <v>0</v>
      </c>
      <c r="AG61" s="2"/>
      <c r="AH61" s="2"/>
      <c r="AI61" s="2"/>
      <c r="AJ61" s="8">
        <f t="shared" si="5"/>
        <v>0</v>
      </c>
      <c r="AK61" s="2"/>
      <c r="AL61" s="2"/>
      <c r="AM61" s="2"/>
      <c r="AN61" s="18">
        <f t="shared" si="10"/>
        <v>0</v>
      </c>
      <c r="AO61" s="2"/>
      <c r="AP61" s="2"/>
      <c r="AQ61" s="2"/>
      <c r="AR61" s="18">
        <f t="shared" si="11"/>
        <v>0</v>
      </c>
    </row>
    <row r="62" spans="1:44" ht="15" customHeight="1">
      <c r="A62" s="7"/>
      <c r="B62" s="2"/>
      <c r="C62" s="2" t="s">
        <v>31</v>
      </c>
      <c r="D62" s="3">
        <f>+[1]Chandigarh!$F$7</f>
        <v>5688</v>
      </c>
      <c r="E62" s="3"/>
      <c r="F62" s="3"/>
      <c r="G62" s="3">
        <f t="shared" si="0"/>
        <v>5688</v>
      </c>
      <c r="H62" s="3"/>
      <c r="I62" s="3">
        <f>+[2]Chandigarh!$F$7</f>
        <v>6808</v>
      </c>
      <c r="J62" s="3"/>
      <c r="K62" s="3"/>
      <c r="L62" s="3">
        <f t="shared" si="1"/>
        <v>6808</v>
      </c>
      <c r="M62" s="3"/>
      <c r="N62" s="3">
        <f>+[3]Chandigarh!$F$7</f>
        <v>7200</v>
      </c>
      <c r="O62" s="3"/>
      <c r="P62" s="3"/>
      <c r="Q62" s="3">
        <f t="shared" si="2"/>
        <v>7200</v>
      </c>
      <c r="R62" s="3"/>
      <c r="S62" s="3">
        <f>+[4]Chandigarh!$F$13</f>
        <v>7802</v>
      </c>
      <c r="T62" s="3"/>
      <c r="U62" s="3"/>
      <c r="V62" s="3">
        <f t="shared" si="3"/>
        <v>7802</v>
      </c>
      <c r="W62" s="2"/>
      <c r="X62" s="3">
        <f>+[5]Chandigarh!$G$11</f>
        <v>8615</v>
      </c>
      <c r="Y62" s="3"/>
      <c r="Z62" s="3"/>
      <c r="AA62" s="3">
        <f>SUM(X62:Z62)</f>
        <v>8615</v>
      </c>
      <c r="AB62" s="2"/>
      <c r="AC62" s="2">
        <f>+[6]Chandigarh!$G$11</f>
        <v>8615</v>
      </c>
      <c r="AD62" s="2"/>
      <c r="AE62" s="2"/>
      <c r="AF62" s="8">
        <f t="shared" si="4"/>
        <v>8615</v>
      </c>
      <c r="AG62" s="2">
        <f>+[7]Chandigarh!$G$11</f>
        <v>8615</v>
      </c>
      <c r="AH62" s="2"/>
      <c r="AI62" s="2"/>
      <c r="AJ62" s="13">
        <f t="shared" si="5"/>
        <v>8615</v>
      </c>
      <c r="AK62" s="2">
        <f>+[8]Chandigarh!$E$13</f>
        <v>8908</v>
      </c>
      <c r="AL62" s="2"/>
      <c r="AM62" s="2"/>
      <c r="AN62" s="13">
        <f t="shared" si="10"/>
        <v>8908</v>
      </c>
      <c r="AO62" s="2">
        <f>+[9]Chandigarh!$E$13</f>
        <v>8908</v>
      </c>
      <c r="AP62" s="2"/>
      <c r="AQ62" s="2"/>
      <c r="AR62" s="13">
        <f t="shared" si="11"/>
        <v>8908</v>
      </c>
    </row>
    <row r="63" spans="1:44">
      <c r="A63" s="7"/>
      <c r="B63" s="2"/>
      <c r="C63" s="2" t="s">
        <v>32</v>
      </c>
      <c r="D63" s="3">
        <f>+[1]Chandigarh!$D$7</f>
        <v>5388</v>
      </c>
      <c r="E63" s="3"/>
      <c r="F63" s="3"/>
      <c r="G63" s="3">
        <f t="shared" si="0"/>
        <v>5388</v>
      </c>
      <c r="H63" s="3"/>
      <c r="I63" s="3">
        <f>+[2]Chandigarh!$D$7</f>
        <v>6508</v>
      </c>
      <c r="J63" s="3"/>
      <c r="K63" s="3"/>
      <c r="L63" s="3">
        <f t="shared" si="1"/>
        <v>6508</v>
      </c>
      <c r="M63" s="3"/>
      <c r="N63" s="3">
        <f>+[3]Chandigarh!$D$7</f>
        <v>6900</v>
      </c>
      <c r="O63" s="3"/>
      <c r="P63" s="3"/>
      <c r="Q63" s="3">
        <f t="shared" si="2"/>
        <v>6900</v>
      </c>
      <c r="R63" s="3"/>
      <c r="S63" s="3">
        <f>+[4]Chandigarh!$D$13</f>
        <v>7502</v>
      </c>
      <c r="T63" s="3"/>
      <c r="U63" s="3"/>
      <c r="V63" s="3">
        <f t="shared" si="3"/>
        <v>7502</v>
      </c>
      <c r="W63" s="2"/>
      <c r="X63" s="3">
        <f>+[5]Chandigarh!$E$11</f>
        <v>8190</v>
      </c>
      <c r="Y63" s="3"/>
      <c r="Z63" s="3"/>
      <c r="AA63" s="3">
        <f>SUM(X63:Z63)</f>
        <v>8190</v>
      </c>
      <c r="AB63" s="2"/>
      <c r="AC63" s="2">
        <f>+[6]Chandigarh!$E$11</f>
        <v>8190</v>
      </c>
      <c r="AD63" s="2"/>
      <c r="AE63" s="2"/>
      <c r="AF63" s="8">
        <f t="shared" si="4"/>
        <v>8190</v>
      </c>
      <c r="AG63" s="2">
        <f>+[7]Chandigarh!$E$11</f>
        <v>8190</v>
      </c>
      <c r="AH63" s="2"/>
      <c r="AI63" s="2"/>
      <c r="AJ63" s="13">
        <f t="shared" si="5"/>
        <v>8190</v>
      </c>
      <c r="AK63" s="2">
        <f>+[8]Chandigarh!$C$13</f>
        <v>8608</v>
      </c>
      <c r="AL63" s="2"/>
      <c r="AM63" s="2"/>
      <c r="AN63" s="13">
        <f t="shared" si="10"/>
        <v>8608</v>
      </c>
      <c r="AO63" s="2">
        <f>+[9]Chandigarh!$C$13</f>
        <v>8608</v>
      </c>
      <c r="AP63" s="2"/>
      <c r="AQ63" s="2"/>
      <c r="AR63" s="13">
        <f t="shared" si="11"/>
        <v>8608</v>
      </c>
    </row>
    <row r="64" spans="1:44">
      <c r="A64" s="7"/>
      <c r="B64" s="2"/>
      <c r="C64" s="2" t="s">
        <v>33</v>
      </c>
      <c r="D64" s="3">
        <f>+[1]Chandigarh!$C$7</f>
        <v>5238</v>
      </c>
      <c r="E64" s="3"/>
      <c r="F64" s="3"/>
      <c r="G64" s="3">
        <f t="shared" si="0"/>
        <v>5238</v>
      </c>
      <c r="H64" s="3">
        <f>+G64</f>
        <v>5238</v>
      </c>
      <c r="I64" s="3">
        <f>+[2]Chandigarh!$C$7</f>
        <v>6358</v>
      </c>
      <c r="J64" s="3"/>
      <c r="K64" s="3"/>
      <c r="L64" s="3">
        <f t="shared" si="1"/>
        <v>6358</v>
      </c>
      <c r="M64" s="3">
        <f>+L64</f>
        <v>6358</v>
      </c>
      <c r="N64" s="3">
        <f>+[3]Chandigarh!$C$7</f>
        <v>6750</v>
      </c>
      <c r="O64" s="3"/>
      <c r="P64" s="3"/>
      <c r="Q64" s="3">
        <f t="shared" si="2"/>
        <v>6750</v>
      </c>
      <c r="R64" s="3">
        <f>+Q64</f>
        <v>6750</v>
      </c>
      <c r="S64" s="3">
        <f>+[4]Chandigarh!$C$13</f>
        <v>7352</v>
      </c>
      <c r="T64" s="3"/>
      <c r="U64" s="3"/>
      <c r="V64" s="3">
        <f t="shared" si="3"/>
        <v>7352</v>
      </c>
      <c r="W64" s="3">
        <f>+V64</f>
        <v>7352</v>
      </c>
      <c r="X64" s="3">
        <f>+[5]Chandigarh!$C$11</f>
        <v>7940</v>
      </c>
      <c r="Y64" s="3"/>
      <c r="Z64" s="3"/>
      <c r="AA64" s="3">
        <f>SUM(X64:Z64)</f>
        <v>7940</v>
      </c>
      <c r="AB64" s="3">
        <f>+AA64</f>
        <v>7940</v>
      </c>
      <c r="AC64" s="2">
        <f>+[6]Chandigarh!$C$11</f>
        <v>7940</v>
      </c>
      <c r="AD64" s="2"/>
      <c r="AE64" s="2"/>
      <c r="AF64" s="8">
        <f t="shared" si="4"/>
        <v>7940</v>
      </c>
      <c r="AG64" s="2">
        <f>+[6]Chandigarh!$C$11</f>
        <v>7940</v>
      </c>
      <c r="AH64" s="2"/>
      <c r="AI64" s="2"/>
      <c r="AJ64" s="13">
        <f t="shared" si="5"/>
        <v>7940</v>
      </c>
      <c r="AK64" s="2">
        <f>+[8]Chandigarh!$B$13</f>
        <v>8458</v>
      </c>
      <c r="AL64" s="2"/>
      <c r="AM64" s="2"/>
      <c r="AN64" s="13">
        <f t="shared" si="10"/>
        <v>8458</v>
      </c>
      <c r="AO64" s="2">
        <f>+[9]Chandigarh!$B$13</f>
        <v>8458</v>
      </c>
      <c r="AP64" s="2"/>
      <c r="AQ64" s="2"/>
      <c r="AR64" s="13">
        <f t="shared" si="11"/>
        <v>8458</v>
      </c>
    </row>
    <row r="65" spans="1:44">
      <c r="A65" s="7">
        <v>16</v>
      </c>
      <c r="B65" s="4" t="s">
        <v>16</v>
      </c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2"/>
      <c r="X65" s="3"/>
      <c r="Y65" s="3"/>
      <c r="Z65" s="3"/>
      <c r="AA65" s="3"/>
      <c r="AB65" s="2"/>
      <c r="AC65" s="2"/>
      <c r="AD65" s="2"/>
      <c r="AE65" s="2"/>
      <c r="AF65" s="8">
        <f t="shared" si="4"/>
        <v>0</v>
      </c>
      <c r="AG65" s="2"/>
      <c r="AH65" s="2"/>
      <c r="AI65" s="2"/>
      <c r="AJ65" s="8">
        <f t="shared" si="5"/>
        <v>0</v>
      </c>
      <c r="AK65" s="2"/>
      <c r="AL65" s="2"/>
      <c r="AM65" s="2"/>
      <c r="AN65" s="18">
        <f t="shared" si="10"/>
        <v>0</v>
      </c>
      <c r="AO65" s="2"/>
      <c r="AP65" s="2"/>
      <c r="AQ65" s="2"/>
      <c r="AR65" s="18">
        <f t="shared" si="11"/>
        <v>0</v>
      </c>
    </row>
    <row r="66" spans="1:44" ht="15" customHeight="1">
      <c r="A66" s="7"/>
      <c r="B66" s="2"/>
      <c r="C66" s="2" t="s">
        <v>31</v>
      </c>
      <c r="D66" s="3">
        <f>+[1]Rajasthan!$D$23</f>
        <v>4030</v>
      </c>
      <c r="E66" s="3"/>
      <c r="F66" s="3"/>
      <c r="G66" s="3">
        <f t="shared" si="0"/>
        <v>4030</v>
      </c>
      <c r="H66" s="3"/>
      <c r="I66" s="3">
        <f>+[2]Rajasthan!$D$23</f>
        <v>4342</v>
      </c>
      <c r="J66" s="3"/>
      <c r="K66" s="3"/>
      <c r="L66" s="3">
        <f t="shared" si="1"/>
        <v>4342</v>
      </c>
      <c r="M66" s="3"/>
      <c r="N66" s="3">
        <f>+[3]Rajasthan!$D$23</f>
        <v>4342</v>
      </c>
      <c r="O66" s="3"/>
      <c r="P66" s="3"/>
      <c r="Q66" s="3">
        <f t="shared" si="2"/>
        <v>4342</v>
      </c>
      <c r="R66" s="3"/>
      <c r="S66" s="3">
        <f>+[4]Rajasthan!$D$29</f>
        <v>4836</v>
      </c>
      <c r="T66" s="3"/>
      <c r="U66" s="3"/>
      <c r="V66" s="3">
        <f t="shared" si="3"/>
        <v>4836</v>
      </c>
      <c r="W66" s="2"/>
      <c r="X66" s="3">
        <f>+[5]Rajasthan!$D$30</f>
        <v>4836</v>
      </c>
      <c r="Y66" s="3"/>
      <c r="Z66" s="3"/>
      <c r="AA66" s="3">
        <f>SUM(X66:Z66)</f>
        <v>4836</v>
      </c>
      <c r="AB66" s="2"/>
      <c r="AC66" s="8">
        <f>+[6]Rajasthan!$D$30</f>
        <v>5434</v>
      </c>
      <c r="AD66" s="2"/>
      <c r="AE66" s="2"/>
      <c r="AF66" s="8">
        <f t="shared" si="4"/>
        <v>5434</v>
      </c>
      <c r="AG66" s="8">
        <f>+[7]Rajasthan!$D$30</f>
        <v>5434</v>
      </c>
      <c r="AH66" s="2"/>
      <c r="AI66" s="2"/>
      <c r="AJ66" s="13">
        <f t="shared" si="5"/>
        <v>5434</v>
      </c>
      <c r="AK66" s="8">
        <f>+[8]Rajasthan!$C$10</f>
        <v>5642</v>
      </c>
      <c r="AL66" s="2"/>
      <c r="AM66" s="2"/>
      <c r="AN66" s="13">
        <f t="shared" si="10"/>
        <v>5642</v>
      </c>
      <c r="AO66" s="8">
        <f>+[9]Rajasthan!$C$16</f>
        <v>5746</v>
      </c>
      <c r="AP66" s="2"/>
      <c r="AQ66" s="2"/>
      <c r="AR66" s="13">
        <f t="shared" si="11"/>
        <v>5746</v>
      </c>
    </row>
    <row r="67" spans="1:44">
      <c r="A67" s="7"/>
      <c r="B67" s="2"/>
      <c r="C67" s="2" t="s">
        <v>32</v>
      </c>
      <c r="D67" s="3">
        <f>+[1]Rajasthan!$D$42</f>
        <v>3770</v>
      </c>
      <c r="E67" s="3"/>
      <c r="F67" s="3"/>
      <c r="G67" s="3">
        <f t="shared" si="0"/>
        <v>3770</v>
      </c>
      <c r="H67" s="3"/>
      <c r="I67" s="3">
        <f>+[2]Rajasthan!$D$42</f>
        <v>4082</v>
      </c>
      <c r="J67" s="3"/>
      <c r="K67" s="3"/>
      <c r="L67" s="3">
        <f t="shared" si="1"/>
        <v>4082</v>
      </c>
      <c r="M67" s="3"/>
      <c r="N67" s="3">
        <f>+[3]Rajasthan!$D$42</f>
        <v>4082</v>
      </c>
      <c r="O67" s="3"/>
      <c r="P67" s="3"/>
      <c r="Q67" s="3">
        <f t="shared" si="2"/>
        <v>4082</v>
      </c>
      <c r="R67" s="3"/>
      <c r="S67" s="3">
        <f>+[4]Rajasthan!$D$48</f>
        <v>4576</v>
      </c>
      <c r="T67" s="3"/>
      <c r="U67" s="3"/>
      <c r="V67" s="3">
        <f t="shared" si="3"/>
        <v>4576</v>
      </c>
      <c r="W67" s="2"/>
      <c r="X67" s="3">
        <f>+[5]Rajasthan!$D$49</f>
        <v>4576</v>
      </c>
      <c r="Y67" s="3"/>
      <c r="Z67" s="3"/>
      <c r="AA67" s="3">
        <f>SUM(X67:Z67)</f>
        <v>4576</v>
      </c>
      <c r="AB67" s="2"/>
      <c r="AC67" s="8">
        <f>+[6]Rajasthan!$D$49</f>
        <v>5174</v>
      </c>
      <c r="AD67" s="2"/>
      <c r="AE67" s="2"/>
      <c r="AF67" s="8">
        <f t="shared" si="4"/>
        <v>5174</v>
      </c>
      <c r="AG67" s="8">
        <f>+[7]Rajasthan!$D$49</f>
        <v>5174</v>
      </c>
      <c r="AH67" s="2"/>
      <c r="AI67" s="2"/>
      <c r="AJ67" s="13">
        <f t="shared" si="5"/>
        <v>5174</v>
      </c>
      <c r="AK67" s="8">
        <f>+[8]Rajasthan!$D$10</f>
        <v>5382</v>
      </c>
      <c r="AL67" s="2"/>
      <c r="AM67" s="2"/>
      <c r="AN67" s="13">
        <f t="shared" si="10"/>
        <v>5382</v>
      </c>
      <c r="AO67" s="8">
        <f>+[9]Rajasthan!$D$16</f>
        <v>5486</v>
      </c>
      <c r="AP67" s="2"/>
      <c r="AQ67" s="2"/>
      <c r="AR67" s="13">
        <f t="shared" si="11"/>
        <v>5486</v>
      </c>
    </row>
    <row r="68" spans="1:44">
      <c r="A68" s="7"/>
      <c r="B68" s="2"/>
      <c r="C68" s="2" t="s">
        <v>33</v>
      </c>
      <c r="D68" s="3">
        <f>+[1]Rajasthan!$D$60</f>
        <v>3510</v>
      </c>
      <c r="E68" s="3"/>
      <c r="F68" s="3"/>
      <c r="G68" s="3">
        <f t="shared" si="0"/>
        <v>3510</v>
      </c>
      <c r="H68" s="3">
        <f>+G68</f>
        <v>3510</v>
      </c>
      <c r="I68" s="3">
        <f>+[2]Rajasthan!$D$60</f>
        <v>3822</v>
      </c>
      <c r="J68" s="3"/>
      <c r="K68" s="3"/>
      <c r="L68" s="3">
        <f t="shared" si="1"/>
        <v>3822</v>
      </c>
      <c r="M68" s="3">
        <f>+L68</f>
        <v>3822</v>
      </c>
      <c r="N68" s="3">
        <f>+[3]Rajasthan!$D$60</f>
        <v>3822</v>
      </c>
      <c r="O68" s="3"/>
      <c r="P68" s="3"/>
      <c r="Q68" s="3">
        <f t="shared" si="2"/>
        <v>3822</v>
      </c>
      <c r="R68" s="3">
        <f>+Q68</f>
        <v>3822</v>
      </c>
      <c r="S68" s="3">
        <f>+[4]Rajasthan!$D$66</f>
        <v>4316</v>
      </c>
      <c r="T68" s="3"/>
      <c r="U68" s="3"/>
      <c r="V68" s="3">
        <f t="shared" si="3"/>
        <v>4316</v>
      </c>
      <c r="W68" s="3">
        <f>+V68</f>
        <v>4316</v>
      </c>
      <c r="X68" s="3">
        <f>+[5]Rajasthan!$D$67</f>
        <v>4316</v>
      </c>
      <c r="Y68" s="3"/>
      <c r="Z68" s="3"/>
      <c r="AA68" s="3">
        <f>SUM(X68:Z68)</f>
        <v>4316</v>
      </c>
      <c r="AB68" s="3">
        <f>+AA68</f>
        <v>4316</v>
      </c>
      <c r="AC68" s="8">
        <f>+[6]Rajasthan!$D$67</f>
        <v>4914</v>
      </c>
      <c r="AD68" s="2"/>
      <c r="AE68" s="2"/>
      <c r="AF68" s="8">
        <f t="shared" si="4"/>
        <v>4914</v>
      </c>
      <c r="AG68" s="8">
        <f>+[7]Rajasthan!$D$67</f>
        <v>4914</v>
      </c>
      <c r="AH68" s="2"/>
      <c r="AI68" s="2"/>
      <c r="AJ68" s="13">
        <f t="shared" si="5"/>
        <v>4914</v>
      </c>
      <c r="AK68" s="8">
        <f>+[8]Rajasthan!$E$10</f>
        <v>5122</v>
      </c>
      <c r="AL68" s="2"/>
      <c r="AM68" s="2"/>
      <c r="AN68" s="13">
        <f t="shared" si="10"/>
        <v>5122</v>
      </c>
      <c r="AO68" s="8">
        <f>+[9]Rajasthan!$E$16</f>
        <v>5226</v>
      </c>
      <c r="AP68" s="2"/>
      <c r="AQ68" s="2"/>
      <c r="AR68" s="13">
        <f t="shared" si="11"/>
        <v>5226</v>
      </c>
    </row>
    <row r="69" spans="1:44">
      <c r="A69" s="7">
        <v>17</v>
      </c>
      <c r="B69" s="4" t="s">
        <v>17</v>
      </c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2"/>
      <c r="X69" s="3"/>
      <c r="Y69" s="3"/>
      <c r="Z69" s="3"/>
      <c r="AA69" s="3"/>
      <c r="AB69" s="2"/>
      <c r="AC69" s="2"/>
      <c r="AD69" s="2"/>
      <c r="AE69" s="2"/>
      <c r="AF69" s="8">
        <f t="shared" si="4"/>
        <v>0</v>
      </c>
      <c r="AG69" s="2"/>
      <c r="AH69" s="2"/>
      <c r="AI69" s="2"/>
      <c r="AJ69" s="8">
        <f t="shared" si="5"/>
        <v>0</v>
      </c>
      <c r="AK69" s="2"/>
      <c r="AL69" s="2"/>
      <c r="AM69" s="2"/>
      <c r="AN69" s="18">
        <f t="shared" si="10"/>
        <v>0</v>
      </c>
      <c r="AO69" s="2"/>
      <c r="AP69" s="2"/>
      <c r="AQ69" s="2"/>
      <c r="AR69" s="18">
        <f t="shared" si="11"/>
        <v>0</v>
      </c>
    </row>
    <row r="70" spans="1:44">
      <c r="A70" s="7"/>
      <c r="B70" s="2"/>
      <c r="C70" s="2" t="s">
        <v>31</v>
      </c>
      <c r="D70" s="3">
        <f>+[1]Kerala!$T$27</f>
        <v>4104</v>
      </c>
      <c r="E70" s="3">
        <f>+[1]Kerala!$V$28</f>
        <v>844.00625000000002</v>
      </c>
      <c r="F70" s="3">
        <f>+[1]Kerala!$T$29</f>
        <v>100</v>
      </c>
      <c r="G70" s="3">
        <f t="shared" si="0"/>
        <v>5048.0062500000004</v>
      </c>
      <c r="H70" s="3"/>
      <c r="I70" s="3">
        <f>+[2]Kerala!$T$27</f>
        <v>4104</v>
      </c>
      <c r="J70" s="3">
        <v>1789</v>
      </c>
      <c r="K70" s="3">
        <v>100</v>
      </c>
      <c r="L70" s="3">
        <f t="shared" si="1"/>
        <v>5993</v>
      </c>
      <c r="M70" s="3"/>
      <c r="N70" s="3">
        <f>+[3]Kerala!$T$27</f>
        <v>4104</v>
      </c>
      <c r="O70" s="3">
        <v>2378</v>
      </c>
      <c r="P70" s="3">
        <v>100</v>
      </c>
      <c r="Q70" s="3">
        <f t="shared" si="2"/>
        <v>6582</v>
      </c>
      <c r="R70" s="3"/>
      <c r="S70" s="3">
        <f>+[4]Kerala!$T$27</f>
        <v>4104</v>
      </c>
      <c r="T70" s="3">
        <f>+[4]Kerala!$V$28</f>
        <v>2607.3529411764707</v>
      </c>
      <c r="U70" s="3">
        <v>100</v>
      </c>
      <c r="V70" s="3">
        <f t="shared" si="3"/>
        <v>6811.3529411764703</v>
      </c>
      <c r="W70" s="2"/>
      <c r="X70" s="3">
        <f>+[4]Kerala!$T$27</f>
        <v>4104</v>
      </c>
      <c r="Y70" s="3">
        <v>3477</v>
      </c>
      <c r="Z70" s="3">
        <v>100</v>
      </c>
      <c r="AA70" s="3">
        <f>SUM(X70:Z70)</f>
        <v>7681</v>
      </c>
      <c r="AB70" s="2"/>
      <c r="AC70" s="2">
        <v>4104</v>
      </c>
      <c r="AD70" s="2">
        <v>3494</v>
      </c>
      <c r="AE70" s="2">
        <v>100</v>
      </c>
      <c r="AF70" s="8">
        <f t="shared" si="4"/>
        <v>7698</v>
      </c>
      <c r="AG70" s="3">
        <f>+[7]Kerala!$T$51</f>
        <v>4104</v>
      </c>
      <c r="AH70" s="3">
        <f>+[7]Kerala!$V$52</f>
        <v>3721.7647058823532</v>
      </c>
      <c r="AI70" s="3">
        <f>+[7]Kerala!$T$53</f>
        <v>100</v>
      </c>
      <c r="AJ70" s="15">
        <f t="shared" si="5"/>
        <v>7925.7647058823532</v>
      </c>
      <c r="AK70" s="3">
        <f>+[8]Kerala!$F$32</f>
        <v>4104</v>
      </c>
      <c r="AL70" s="3">
        <v>3886</v>
      </c>
      <c r="AM70" s="3">
        <v>100</v>
      </c>
      <c r="AN70" s="15">
        <f t="shared" si="10"/>
        <v>8090</v>
      </c>
      <c r="AO70" s="3">
        <v>4104</v>
      </c>
      <c r="AP70" s="3">
        <v>4123</v>
      </c>
      <c r="AQ70" s="3">
        <v>100</v>
      </c>
      <c r="AR70" s="15">
        <f t="shared" si="11"/>
        <v>8327</v>
      </c>
    </row>
    <row r="71" spans="1:44">
      <c r="A71" s="7"/>
      <c r="B71" s="2"/>
      <c r="C71" s="2" t="s">
        <v>32</v>
      </c>
      <c r="D71" s="3">
        <f>+[1]Kerala!$T$52</f>
        <v>3954</v>
      </c>
      <c r="E71" s="3">
        <f>+[1]Kerala!$V$28</f>
        <v>844.00625000000002</v>
      </c>
      <c r="F71" s="3">
        <f>+[1]Kerala!$T$29</f>
        <v>100</v>
      </c>
      <c r="G71" s="3">
        <f t="shared" ref="G71:G101" si="12">SUM(D71:F71)</f>
        <v>4898.0062500000004</v>
      </c>
      <c r="H71" s="3"/>
      <c r="I71" s="3">
        <f>+[2]Kerala!$T$52</f>
        <v>3954</v>
      </c>
      <c r="J71" s="3">
        <v>1789</v>
      </c>
      <c r="K71" s="3">
        <v>100</v>
      </c>
      <c r="L71" s="3">
        <f t="shared" ref="L71:L101" si="13">SUM(I71:K71)</f>
        <v>5843</v>
      </c>
      <c r="M71" s="3"/>
      <c r="N71" s="3">
        <f>+[3]Kerala!$T$52</f>
        <v>3954</v>
      </c>
      <c r="O71" s="3">
        <v>2378</v>
      </c>
      <c r="P71" s="3">
        <v>100</v>
      </c>
      <c r="Q71" s="3">
        <f t="shared" ref="Q71:Q101" si="14">SUM(N71:P71)</f>
        <v>6432</v>
      </c>
      <c r="R71" s="3"/>
      <c r="S71" s="3">
        <f>+[4]Kerala!$T$52</f>
        <v>3954</v>
      </c>
      <c r="T71" s="3">
        <f>+[4]Kerala!$V$28</f>
        <v>2607.3529411764707</v>
      </c>
      <c r="U71" s="3">
        <v>100</v>
      </c>
      <c r="V71" s="3">
        <f t="shared" ref="V71:V101" si="15">SUM(S71:U71)</f>
        <v>6661.3529411764703</v>
      </c>
      <c r="W71" s="2"/>
      <c r="X71" s="3">
        <f>+[4]Kerala!$T$52</f>
        <v>3954</v>
      </c>
      <c r="Y71" s="3">
        <v>3477</v>
      </c>
      <c r="Z71" s="3">
        <v>100</v>
      </c>
      <c r="AA71" s="3">
        <f>SUM(X71:Z71)</f>
        <v>7531</v>
      </c>
      <c r="AB71" s="2"/>
      <c r="AC71" s="2">
        <v>3954</v>
      </c>
      <c r="AD71" s="2">
        <v>3494</v>
      </c>
      <c r="AE71" s="2">
        <v>100</v>
      </c>
      <c r="AF71" s="8">
        <f t="shared" ref="AF71:AF126" si="16">SUM(AC71:AE71)</f>
        <v>7548</v>
      </c>
      <c r="AG71" s="3">
        <f>+[7]Kerala!$T$71</f>
        <v>3954</v>
      </c>
      <c r="AH71" s="3">
        <f>+[7]Kerala!$V$72</f>
        <v>3721.7647058823532</v>
      </c>
      <c r="AI71" s="3">
        <f>+[7]Kerala!$T$73</f>
        <v>100</v>
      </c>
      <c r="AJ71" s="15">
        <f t="shared" ref="AJ71:AJ126" si="17">SUM(AG71:AI71)</f>
        <v>7775.7647058823532</v>
      </c>
      <c r="AK71" s="3">
        <f>+[8]Kerala!$J$32</f>
        <v>3954</v>
      </c>
      <c r="AL71" s="3">
        <v>3886</v>
      </c>
      <c r="AM71" s="3">
        <v>100</v>
      </c>
      <c r="AN71" s="15">
        <f t="shared" si="10"/>
        <v>7940</v>
      </c>
      <c r="AO71" s="3">
        <v>3954</v>
      </c>
      <c r="AP71" s="3">
        <v>4123</v>
      </c>
      <c r="AQ71" s="3">
        <v>100</v>
      </c>
      <c r="AR71" s="15">
        <f t="shared" si="11"/>
        <v>8177</v>
      </c>
    </row>
    <row r="72" spans="1:44">
      <c r="A72" s="7"/>
      <c r="B72" s="2"/>
      <c r="C72" s="2" t="s">
        <v>33</v>
      </c>
      <c r="D72" s="3">
        <f>+[1]Kerala!$T$72</f>
        <v>3877</v>
      </c>
      <c r="E72" s="3">
        <f>+[1]Kerala!$V$28</f>
        <v>844.00625000000002</v>
      </c>
      <c r="F72" s="3">
        <f>+[1]Kerala!$T$29</f>
        <v>100</v>
      </c>
      <c r="G72" s="3">
        <f t="shared" si="12"/>
        <v>4821.0062500000004</v>
      </c>
      <c r="H72" s="3">
        <f>+G72</f>
        <v>4821.0062500000004</v>
      </c>
      <c r="I72" s="3">
        <f>+[2]Kerala!$T$72</f>
        <v>3877</v>
      </c>
      <c r="J72" s="3">
        <v>1789</v>
      </c>
      <c r="K72" s="3">
        <v>100</v>
      </c>
      <c r="L72" s="3">
        <f t="shared" si="13"/>
        <v>5766</v>
      </c>
      <c r="M72" s="3">
        <f>+L72</f>
        <v>5766</v>
      </c>
      <c r="N72" s="3">
        <f>+[3]Kerala!$T$72</f>
        <v>3877</v>
      </c>
      <c r="O72" s="3">
        <v>2378</v>
      </c>
      <c r="P72" s="3">
        <v>100</v>
      </c>
      <c r="Q72" s="3">
        <f t="shared" si="14"/>
        <v>6355</v>
      </c>
      <c r="R72" s="3">
        <f>+Q72</f>
        <v>6355</v>
      </c>
      <c r="S72" s="3">
        <f>+[4]Kerala!$T$72</f>
        <v>3877</v>
      </c>
      <c r="T72" s="3">
        <f>+[4]Kerala!$V$28</f>
        <v>2607.3529411764707</v>
      </c>
      <c r="U72" s="3">
        <v>100</v>
      </c>
      <c r="V72" s="3">
        <f t="shared" si="15"/>
        <v>6584.3529411764703</v>
      </c>
      <c r="W72" s="3">
        <f>+V72</f>
        <v>6584.3529411764703</v>
      </c>
      <c r="X72" s="3">
        <f>+[4]Kerala!$T$72</f>
        <v>3877</v>
      </c>
      <c r="Y72" s="3">
        <v>3477</v>
      </c>
      <c r="Z72" s="3">
        <v>100</v>
      </c>
      <c r="AA72" s="3">
        <f>SUM(X72:Z72)</f>
        <v>7454</v>
      </c>
      <c r="AB72" s="3">
        <f>+AA72</f>
        <v>7454</v>
      </c>
      <c r="AC72" s="2">
        <v>3877</v>
      </c>
      <c r="AD72" s="2">
        <v>3494</v>
      </c>
      <c r="AE72" s="2">
        <v>100</v>
      </c>
      <c r="AF72" s="8">
        <f t="shared" si="16"/>
        <v>7471</v>
      </c>
      <c r="AG72" s="3">
        <f>+[7]Kerala!$T$91</f>
        <v>3877</v>
      </c>
      <c r="AH72" s="3">
        <f>+[7]Kerala!$V$92</f>
        <v>3721.7647058823532</v>
      </c>
      <c r="AI72" s="3">
        <f>+[7]Kerala!$T$93</f>
        <v>100</v>
      </c>
      <c r="AJ72" s="15">
        <f t="shared" si="17"/>
        <v>7698.7647058823532</v>
      </c>
      <c r="AK72" s="3">
        <f>+[8]Kerala!$N$32</f>
        <v>3877</v>
      </c>
      <c r="AL72" s="3">
        <v>3886</v>
      </c>
      <c r="AM72" s="3">
        <v>100</v>
      </c>
      <c r="AN72" s="15">
        <f t="shared" si="10"/>
        <v>7863</v>
      </c>
      <c r="AO72" s="3">
        <v>3877</v>
      </c>
      <c r="AP72" s="3">
        <v>4123</v>
      </c>
      <c r="AQ72" s="3">
        <v>100</v>
      </c>
      <c r="AR72" s="15">
        <f t="shared" si="11"/>
        <v>8100</v>
      </c>
    </row>
    <row r="73" spans="1:44" s="20" customFormat="1">
      <c r="A73" s="19">
        <v>18</v>
      </c>
      <c r="B73" s="4" t="s">
        <v>18</v>
      </c>
      <c r="C73" s="4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4"/>
      <c r="X73" s="15"/>
      <c r="Y73" s="15"/>
      <c r="Z73" s="15"/>
      <c r="AA73" s="15"/>
      <c r="AB73" s="4"/>
      <c r="AC73" s="4"/>
      <c r="AD73" s="4"/>
      <c r="AE73" s="4"/>
      <c r="AF73" s="13">
        <f t="shared" si="16"/>
        <v>0</v>
      </c>
      <c r="AG73" s="4"/>
      <c r="AH73" s="4"/>
      <c r="AI73" s="4"/>
      <c r="AJ73" s="13">
        <f t="shared" si="17"/>
        <v>0</v>
      </c>
      <c r="AK73" s="4"/>
      <c r="AL73" s="4"/>
      <c r="AM73" s="4"/>
      <c r="AN73" s="13">
        <f t="shared" si="10"/>
        <v>0</v>
      </c>
      <c r="AO73" s="4"/>
      <c r="AP73" s="4"/>
      <c r="AQ73" s="4"/>
      <c r="AR73" s="18">
        <f t="shared" si="11"/>
        <v>0</v>
      </c>
    </row>
    <row r="74" spans="1:44" s="20" customFormat="1" ht="15" customHeight="1">
      <c r="A74" s="19"/>
      <c r="B74" s="4"/>
      <c r="C74" s="4" t="s">
        <v>31</v>
      </c>
      <c r="D74" s="15">
        <f>+[1]Goa!$G$10</f>
        <v>4186</v>
      </c>
      <c r="E74" s="15"/>
      <c r="F74" s="15"/>
      <c r="G74" s="15">
        <f t="shared" si="12"/>
        <v>4186</v>
      </c>
      <c r="H74" s="15"/>
      <c r="I74" s="15">
        <f>+[2]Goa!$G$10</f>
        <v>4186</v>
      </c>
      <c r="J74" s="15"/>
      <c r="K74" s="15"/>
      <c r="L74" s="15">
        <f t="shared" si="13"/>
        <v>4186</v>
      </c>
      <c r="M74" s="15"/>
      <c r="N74" s="15">
        <f>+[3]Goa!$G$10</f>
        <v>5720</v>
      </c>
      <c r="O74" s="15"/>
      <c r="P74" s="15"/>
      <c r="Q74" s="15">
        <f t="shared" si="14"/>
        <v>5720</v>
      </c>
      <c r="R74" s="15"/>
      <c r="S74" s="15">
        <f>+[4]Goa!$G$10</f>
        <v>5720</v>
      </c>
      <c r="T74" s="15"/>
      <c r="U74" s="15"/>
      <c r="V74" s="15">
        <f t="shared" si="15"/>
        <v>5720</v>
      </c>
      <c r="W74" s="4"/>
      <c r="X74" s="15">
        <f>+[5]Goa!$G$10</f>
        <v>5720</v>
      </c>
      <c r="Y74" s="15"/>
      <c r="Z74" s="15"/>
      <c r="AA74" s="15">
        <f>SUM(X74:Z74)</f>
        <v>5720</v>
      </c>
      <c r="AB74" s="4"/>
      <c r="AC74" s="4">
        <f>+[6]Goa!$G$10</f>
        <v>5720</v>
      </c>
      <c r="AD74" s="4"/>
      <c r="AE74" s="4"/>
      <c r="AF74" s="13">
        <f t="shared" si="16"/>
        <v>5720</v>
      </c>
      <c r="AG74" s="4">
        <f>299*26</f>
        <v>7774</v>
      </c>
      <c r="AH74" s="4"/>
      <c r="AI74" s="4"/>
      <c r="AJ74" s="13">
        <f t="shared" si="17"/>
        <v>7774</v>
      </c>
      <c r="AK74" s="4">
        <f>+[8]Goa!$G$9</f>
        <v>5720</v>
      </c>
      <c r="AL74" s="4"/>
      <c r="AM74" s="4"/>
      <c r="AN74" s="13">
        <f t="shared" si="10"/>
        <v>5720</v>
      </c>
      <c r="AO74" s="4">
        <f>+[9]Goa!$B$15</f>
        <v>10998</v>
      </c>
      <c r="AP74" s="4"/>
      <c r="AQ74" s="4"/>
      <c r="AR74" s="13">
        <f t="shared" si="11"/>
        <v>10998</v>
      </c>
    </row>
    <row r="75" spans="1:44" s="20" customFormat="1">
      <c r="A75" s="19"/>
      <c r="B75" s="4"/>
      <c r="C75" s="4" t="s">
        <v>32</v>
      </c>
      <c r="D75" s="15">
        <f>+[1]Goa!$F$10</f>
        <v>3978</v>
      </c>
      <c r="E75" s="15"/>
      <c r="F75" s="15"/>
      <c r="G75" s="15">
        <f t="shared" si="12"/>
        <v>3978</v>
      </c>
      <c r="H75" s="15"/>
      <c r="I75" s="15">
        <f>+[2]Goa!$F$10</f>
        <v>3978</v>
      </c>
      <c r="J75" s="15"/>
      <c r="K75" s="15"/>
      <c r="L75" s="15">
        <f t="shared" si="13"/>
        <v>3978</v>
      </c>
      <c r="M75" s="15"/>
      <c r="N75" s="15">
        <f>+[3]Goa!$F$10</f>
        <v>5434</v>
      </c>
      <c r="O75" s="15"/>
      <c r="P75" s="15"/>
      <c r="Q75" s="15">
        <f t="shared" si="14"/>
        <v>5434</v>
      </c>
      <c r="R75" s="15"/>
      <c r="S75" s="15">
        <f>+[4]Goa!$F$10</f>
        <v>5434</v>
      </c>
      <c r="T75" s="15"/>
      <c r="U75" s="15"/>
      <c r="V75" s="15">
        <f t="shared" si="15"/>
        <v>5434</v>
      </c>
      <c r="W75" s="4"/>
      <c r="X75" s="15">
        <f>+[5]Goa!$F$10</f>
        <v>5434</v>
      </c>
      <c r="Y75" s="15"/>
      <c r="Z75" s="15"/>
      <c r="AA75" s="15">
        <f>SUM(X75:Z75)</f>
        <v>5434</v>
      </c>
      <c r="AB75" s="4"/>
      <c r="AC75" s="4">
        <f>+[6]Goa!$F$10</f>
        <v>5434</v>
      </c>
      <c r="AD75" s="4"/>
      <c r="AE75" s="4"/>
      <c r="AF75" s="13">
        <f t="shared" si="16"/>
        <v>5434</v>
      </c>
      <c r="AG75" s="4">
        <f>295*26</f>
        <v>7670</v>
      </c>
      <c r="AH75" s="4"/>
      <c r="AI75" s="4"/>
      <c r="AJ75" s="13">
        <f t="shared" si="17"/>
        <v>7670</v>
      </c>
      <c r="AK75" s="4">
        <f>+[8]Goa!$F$9</f>
        <v>5434</v>
      </c>
      <c r="AL75" s="4"/>
      <c r="AM75" s="4"/>
      <c r="AN75" s="13">
        <f t="shared" si="10"/>
        <v>5434</v>
      </c>
      <c r="AO75" s="4">
        <f>+[9]Goa!$C$15</f>
        <v>9568</v>
      </c>
      <c r="AP75" s="4"/>
      <c r="AQ75" s="4"/>
      <c r="AR75" s="13">
        <f t="shared" si="11"/>
        <v>9568</v>
      </c>
    </row>
    <row r="76" spans="1:44" s="20" customFormat="1">
      <c r="A76" s="19"/>
      <c r="B76" s="4"/>
      <c r="C76" s="4" t="s">
        <v>33</v>
      </c>
      <c r="D76" s="15">
        <f>+[1]Goa!$E$10</f>
        <v>3952</v>
      </c>
      <c r="E76" s="15"/>
      <c r="F76" s="15"/>
      <c r="G76" s="15">
        <f t="shared" si="12"/>
        <v>3952</v>
      </c>
      <c r="H76" s="15">
        <f>+G76</f>
        <v>3952</v>
      </c>
      <c r="I76" s="15">
        <f>+[2]Goa!$E$10</f>
        <v>3952</v>
      </c>
      <c r="J76" s="15"/>
      <c r="K76" s="15"/>
      <c r="L76" s="15">
        <f t="shared" si="13"/>
        <v>3952</v>
      </c>
      <c r="M76" s="15">
        <f>+L76</f>
        <v>3952</v>
      </c>
      <c r="N76" s="15">
        <f>+[3]Goa!$E$10</f>
        <v>5408</v>
      </c>
      <c r="O76" s="15"/>
      <c r="P76" s="15"/>
      <c r="Q76" s="15">
        <f t="shared" si="14"/>
        <v>5408</v>
      </c>
      <c r="R76" s="15">
        <f>+Q76</f>
        <v>5408</v>
      </c>
      <c r="S76" s="15">
        <f>+[4]Goa!$E$10</f>
        <v>5408</v>
      </c>
      <c r="T76" s="15"/>
      <c r="U76" s="15"/>
      <c r="V76" s="15">
        <f t="shared" si="15"/>
        <v>5408</v>
      </c>
      <c r="W76" s="15">
        <f>+V76</f>
        <v>5408</v>
      </c>
      <c r="X76" s="15">
        <f>+[5]Goa!$E$10</f>
        <v>5408</v>
      </c>
      <c r="Y76" s="15"/>
      <c r="Z76" s="15"/>
      <c r="AA76" s="15">
        <f>SUM(X76:Z76)</f>
        <v>5408</v>
      </c>
      <c r="AB76" s="15">
        <f>+AA76</f>
        <v>5408</v>
      </c>
      <c r="AC76" s="4">
        <f>+[6]Goa!$E$10</f>
        <v>5408</v>
      </c>
      <c r="AD76" s="4"/>
      <c r="AE76" s="4"/>
      <c r="AF76" s="13">
        <f t="shared" si="16"/>
        <v>5408</v>
      </c>
      <c r="AG76" s="4">
        <f>289*26</f>
        <v>7514</v>
      </c>
      <c r="AH76" s="4"/>
      <c r="AI76" s="4"/>
      <c r="AJ76" s="13">
        <f t="shared" si="17"/>
        <v>7514</v>
      </c>
      <c r="AK76" s="4">
        <f>+[8]Goa!$E$9</f>
        <v>5408</v>
      </c>
      <c r="AL76" s="4"/>
      <c r="AM76" s="4"/>
      <c r="AN76" s="13">
        <f t="shared" si="10"/>
        <v>5408</v>
      </c>
      <c r="AO76" s="4">
        <f>+[9]Goa!$E$15</f>
        <v>8060</v>
      </c>
      <c r="AP76" s="4"/>
      <c r="AQ76" s="4"/>
      <c r="AR76" s="13">
        <f t="shared" si="11"/>
        <v>8060</v>
      </c>
    </row>
    <row r="77" spans="1:44">
      <c r="A77" s="7">
        <v>19</v>
      </c>
      <c r="B77" s="4" t="s">
        <v>19</v>
      </c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2"/>
      <c r="X77" s="3"/>
      <c r="Y77" s="3"/>
      <c r="Z77" s="3"/>
      <c r="AA77" s="3"/>
      <c r="AB77" s="2"/>
      <c r="AC77" s="2"/>
      <c r="AD77" s="2"/>
      <c r="AE77" s="2"/>
      <c r="AF77" s="8">
        <f t="shared" si="16"/>
        <v>0</v>
      </c>
      <c r="AG77" s="2"/>
      <c r="AH77" s="2"/>
      <c r="AI77" s="2"/>
      <c r="AJ77" s="8">
        <f t="shared" si="17"/>
        <v>0</v>
      </c>
      <c r="AK77" s="2"/>
      <c r="AL77" s="2"/>
      <c r="AM77" s="2"/>
      <c r="AN77" s="18">
        <f t="shared" si="10"/>
        <v>0</v>
      </c>
      <c r="AO77" s="2"/>
      <c r="AP77" s="2"/>
      <c r="AQ77" s="2"/>
      <c r="AR77" s="18">
        <f t="shared" si="11"/>
        <v>0</v>
      </c>
    </row>
    <row r="78" spans="1:44" ht="15" customHeight="1">
      <c r="A78" s="7"/>
      <c r="B78" s="2"/>
      <c r="C78" s="2" t="s">
        <v>31</v>
      </c>
      <c r="D78" s="3">
        <f>+[1]TN!$L$8</f>
        <v>2540</v>
      </c>
      <c r="E78" s="3">
        <v>1385</v>
      </c>
      <c r="F78" s="3">
        <v>0</v>
      </c>
      <c r="G78" s="3">
        <f t="shared" si="12"/>
        <v>3925</v>
      </c>
      <c r="H78" s="3"/>
      <c r="I78" s="3">
        <f>+[2]TN!$C$7</f>
        <v>2540</v>
      </c>
      <c r="J78" s="3">
        <f>+[2]TN!$D$8</f>
        <v>1604</v>
      </c>
      <c r="K78" s="3"/>
      <c r="L78" s="3">
        <f t="shared" si="13"/>
        <v>4144</v>
      </c>
      <c r="M78" s="3"/>
      <c r="N78" s="3">
        <f>+[3]TN!$B$10</f>
        <v>2269</v>
      </c>
      <c r="O78" s="3">
        <v>2129</v>
      </c>
      <c r="P78" s="3"/>
      <c r="Q78" s="3">
        <f t="shared" si="14"/>
        <v>4398</v>
      </c>
      <c r="R78" s="3"/>
      <c r="S78" s="3">
        <f>+[4]TN!$B$10</f>
        <v>2609</v>
      </c>
      <c r="T78" s="3">
        <v>2450</v>
      </c>
      <c r="U78" s="3"/>
      <c r="V78" s="3">
        <f t="shared" si="15"/>
        <v>5059</v>
      </c>
      <c r="W78" s="2"/>
      <c r="X78" s="3">
        <f>+[4]TN!$B$10</f>
        <v>2609</v>
      </c>
      <c r="Y78" s="3">
        <f>+[5]TN!$C$10</f>
        <v>2995</v>
      </c>
      <c r="Z78" s="3"/>
      <c r="AA78" s="3">
        <f>SUM(X78:Z78)</f>
        <v>5604</v>
      </c>
      <c r="AB78" s="2"/>
      <c r="AC78" s="2">
        <f>+[6]TN!$B$11</f>
        <v>2609</v>
      </c>
      <c r="AD78" s="2">
        <f>+[6]TN!$C$10</f>
        <v>3282</v>
      </c>
      <c r="AE78" s="2"/>
      <c r="AF78" s="8">
        <f t="shared" si="16"/>
        <v>5891</v>
      </c>
      <c r="AG78" s="2">
        <f>+[7]TN!$B$11</f>
        <v>2609</v>
      </c>
      <c r="AH78" s="2">
        <f>+[7]TN!$C$11</f>
        <v>3282</v>
      </c>
      <c r="AI78" s="2"/>
      <c r="AJ78" s="13">
        <f t="shared" si="17"/>
        <v>5891</v>
      </c>
      <c r="AK78" s="2">
        <f>+[8]TN!$B$12</f>
        <v>2578</v>
      </c>
      <c r="AL78" s="2">
        <v>3727</v>
      </c>
      <c r="AM78" s="2"/>
      <c r="AN78" s="13">
        <f t="shared" si="10"/>
        <v>6305</v>
      </c>
      <c r="AO78" s="2">
        <f>+[9]TN!$B$11</f>
        <v>2609</v>
      </c>
      <c r="AP78" s="2">
        <f>+[9]TN!$C$11</f>
        <v>3727</v>
      </c>
      <c r="AQ78" s="2"/>
      <c r="AR78" s="13">
        <f t="shared" si="11"/>
        <v>6336</v>
      </c>
    </row>
    <row r="79" spans="1:44">
      <c r="A79" s="7"/>
      <c r="B79" s="2"/>
      <c r="C79" s="2" t="s">
        <v>32</v>
      </c>
      <c r="D79" s="3">
        <f>+[1]TN!$F$8</f>
        <v>2242</v>
      </c>
      <c r="E79" s="3">
        <v>1385</v>
      </c>
      <c r="F79" s="3">
        <v>0</v>
      </c>
      <c r="G79" s="3">
        <f t="shared" si="12"/>
        <v>3627</v>
      </c>
      <c r="H79" s="3"/>
      <c r="I79" s="3">
        <f>+[2]TN!$C$9</f>
        <v>2242</v>
      </c>
      <c r="J79" s="3">
        <f>+[2]TN!$D$9</f>
        <v>1604</v>
      </c>
      <c r="K79" s="3"/>
      <c r="L79" s="3">
        <f t="shared" si="13"/>
        <v>3846</v>
      </c>
      <c r="M79" s="3"/>
      <c r="N79" s="3">
        <f>+[3]TN!$B$11</f>
        <v>2242</v>
      </c>
      <c r="O79" s="3">
        <v>2129</v>
      </c>
      <c r="P79" s="3"/>
      <c r="Q79" s="3">
        <f t="shared" si="14"/>
        <v>4371</v>
      </c>
      <c r="R79" s="3"/>
      <c r="S79" s="3">
        <f>+[4]TN!$B$11</f>
        <v>2578</v>
      </c>
      <c r="T79" s="3">
        <v>2450</v>
      </c>
      <c r="U79" s="3"/>
      <c r="V79" s="3">
        <f t="shared" si="15"/>
        <v>5028</v>
      </c>
      <c r="W79" s="2"/>
      <c r="X79" s="3">
        <f>+[4]TN!$B$11</f>
        <v>2578</v>
      </c>
      <c r="Y79" s="3">
        <f>+[5]TN!$C$11</f>
        <v>2995</v>
      </c>
      <c r="Z79" s="3"/>
      <c r="AA79" s="3">
        <f>SUM(X79:Z79)</f>
        <v>5573</v>
      </c>
      <c r="AB79" s="2"/>
      <c r="AC79" s="2">
        <f>+[6]TN!$B$12</f>
        <v>2578</v>
      </c>
      <c r="AD79" s="2">
        <f>+[6]TN!$C$11</f>
        <v>3282</v>
      </c>
      <c r="AE79" s="2"/>
      <c r="AF79" s="8">
        <f t="shared" si="16"/>
        <v>5860</v>
      </c>
      <c r="AG79" s="2">
        <f>+[7]TN!$B$12</f>
        <v>2578</v>
      </c>
      <c r="AH79" s="2">
        <f>+[7]TN!$C$12</f>
        <v>3282</v>
      </c>
      <c r="AI79" s="2"/>
      <c r="AJ79" s="13">
        <f t="shared" si="17"/>
        <v>5860</v>
      </c>
      <c r="AK79" s="2">
        <f>+[8]TN!$B$13</f>
        <v>2540</v>
      </c>
      <c r="AL79" s="2">
        <v>3727</v>
      </c>
      <c r="AM79" s="2"/>
      <c r="AN79" s="13">
        <f t="shared" si="10"/>
        <v>6267</v>
      </c>
      <c r="AO79" s="2">
        <f>+[9]TN!$B$12</f>
        <v>2578</v>
      </c>
      <c r="AP79" s="2">
        <f>+[9]TN!$C$12</f>
        <v>3727</v>
      </c>
      <c r="AQ79" s="2"/>
      <c r="AR79" s="13">
        <f t="shared" si="11"/>
        <v>6305</v>
      </c>
    </row>
    <row r="80" spans="1:44">
      <c r="A80" s="7"/>
      <c r="B80" s="2"/>
      <c r="C80" s="2" t="s">
        <v>33</v>
      </c>
      <c r="D80" s="3">
        <f>+[1]TN!$I$8</f>
        <v>2209</v>
      </c>
      <c r="E80" s="3">
        <v>1385</v>
      </c>
      <c r="F80" s="3">
        <v>0</v>
      </c>
      <c r="G80" s="3">
        <f t="shared" si="12"/>
        <v>3594</v>
      </c>
      <c r="H80" s="3">
        <f>+G80</f>
        <v>3594</v>
      </c>
      <c r="I80" s="3">
        <f>+[2]TN!$C$10</f>
        <v>2209</v>
      </c>
      <c r="J80" s="3">
        <f>+[2]TN!$D$10</f>
        <v>1604</v>
      </c>
      <c r="K80" s="3"/>
      <c r="L80" s="3">
        <f t="shared" si="13"/>
        <v>3813</v>
      </c>
      <c r="M80" s="3">
        <f>+L80</f>
        <v>3813</v>
      </c>
      <c r="N80" s="3">
        <f>+[3]TN!$B$12</f>
        <v>2209</v>
      </c>
      <c r="O80" s="3">
        <v>2129</v>
      </c>
      <c r="P80" s="3"/>
      <c r="Q80" s="3">
        <f t="shared" si="14"/>
        <v>4338</v>
      </c>
      <c r="R80" s="3">
        <f>+Q80</f>
        <v>4338</v>
      </c>
      <c r="S80" s="3">
        <f>+[4]TN!$B$12</f>
        <v>2540</v>
      </c>
      <c r="T80" s="3">
        <v>2450</v>
      </c>
      <c r="U80" s="3"/>
      <c r="V80" s="3">
        <f t="shared" si="15"/>
        <v>4990</v>
      </c>
      <c r="W80" s="3">
        <f>+V80</f>
        <v>4990</v>
      </c>
      <c r="X80" s="3">
        <f>+[4]TN!$B$12</f>
        <v>2540</v>
      </c>
      <c r="Y80" s="3">
        <f>+[5]TN!$C$13</f>
        <v>2995</v>
      </c>
      <c r="Z80" s="3"/>
      <c r="AA80" s="3">
        <f>SUM(X80:Z80)</f>
        <v>5535</v>
      </c>
      <c r="AB80" s="3">
        <f>+AA80</f>
        <v>5535</v>
      </c>
      <c r="AC80" s="2">
        <f>+[6]TN!$B$13</f>
        <v>2540</v>
      </c>
      <c r="AD80" s="2">
        <f>+[6]TN!$C$12</f>
        <v>3282</v>
      </c>
      <c r="AE80" s="2"/>
      <c r="AF80" s="8">
        <f t="shared" si="16"/>
        <v>5822</v>
      </c>
      <c r="AG80" s="2">
        <f>+[7]TN!$B$13</f>
        <v>2540</v>
      </c>
      <c r="AH80" s="2">
        <f>+[7]TN!$C$13</f>
        <v>3282</v>
      </c>
      <c r="AI80" s="2"/>
      <c r="AJ80" s="13">
        <f t="shared" si="17"/>
        <v>5822</v>
      </c>
      <c r="AK80" s="2">
        <f>+[8]TN!$B$14</f>
        <v>2494</v>
      </c>
      <c r="AL80" s="2">
        <v>3727</v>
      </c>
      <c r="AM80" s="2"/>
      <c r="AN80" s="13">
        <f t="shared" si="10"/>
        <v>6221</v>
      </c>
      <c r="AO80" s="2">
        <f>+[9]TN!$B$13</f>
        <v>2540</v>
      </c>
      <c r="AP80" s="2">
        <f>+[9]TN!$C$13</f>
        <v>3727</v>
      </c>
      <c r="AQ80" s="2"/>
      <c r="AR80" s="13">
        <f t="shared" si="11"/>
        <v>6267</v>
      </c>
    </row>
    <row r="81" spans="1:44">
      <c r="A81" s="7">
        <v>20</v>
      </c>
      <c r="B81" s="4" t="s">
        <v>20</v>
      </c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2"/>
      <c r="X81" s="3"/>
      <c r="Y81" s="3"/>
      <c r="Z81" s="3"/>
      <c r="AA81" s="3"/>
      <c r="AB81" s="2"/>
      <c r="AC81" s="2"/>
      <c r="AD81" s="2"/>
      <c r="AE81" s="2"/>
      <c r="AF81" s="8">
        <f t="shared" si="16"/>
        <v>0</v>
      </c>
      <c r="AG81" s="2"/>
      <c r="AH81" s="2"/>
      <c r="AI81" s="2"/>
      <c r="AJ81" s="8">
        <f t="shared" si="17"/>
        <v>0</v>
      </c>
      <c r="AK81" s="2"/>
      <c r="AL81" s="2"/>
      <c r="AM81" s="2"/>
      <c r="AN81" s="18">
        <f t="shared" si="10"/>
        <v>0</v>
      </c>
      <c r="AO81" s="2"/>
      <c r="AP81" s="2"/>
      <c r="AQ81" s="2"/>
      <c r="AR81" s="18">
        <f t="shared" si="11"/>
        <v>0</v>
      </c>
    </row>
    <row r="82" spans="1:44" ht="15" customHeight="1">
      <c r="A82" s="7"/>
      <c r="B82" s="2"/>
      <c r="C82" s="2" t="s">
        <v>31</v>
      </c>
      <c r="D82" s="3">
        <f>+[1]AP!$F$27</f>
        <v>4722</v>
      </c>
      <c r="E82" s="3">
        <v>1984</v>
      </c>
      <c r="F82" s="3"/>
      <c r="G82" s="3">
        <f t="shared" si="12"/>
        <v>6706</v>
      </c>
      <c r="H82" s="3"/>
      <c r="I82" s="3">
        <f>+D82</f>
        <v>4722</v>
      </c>
      <c r="J82" s="3">
        <v>2297</v>
      </c>
      <c r="K82" s="3"/>
      <c r="L82" s="3">
        <f t="shared" si="13"/>
        <v>7019</v>
      </c>
      <c r="M82" s="3"/>
      <c r="N82" s="3">
        <f>+[3]AP!$F$27</f>
        <v>4722</v>
      </c>
      <c r="O82" s="3">
        <v>2508</v>
      </c>
      <c r="P82" s="3"/>
      <c r="Q82" s="3">
        <f t="shared" si="14"/>
        <v>7230</v>
      </c>
      <c r="R82" s="3"/>
      <c r="S82" s="3">
        <f>+[4]AP!$F$27</f>
        <v>4722</v>
      </c>
      <c r="T82" s="3">
        <f>+[4]AP!$F$28</f>
        <v>3232</v>
      </c>
      <c r="U82" s="3"/>
      <c r="V82" s="3">
        <f t="shared" si="15"/>
        <v>7954</v>
      </c>
      <c r="W82" s="2"/>
      <c r="X82" s="3">
        <f>+[4]AP!$F$27</f>
        <v>4722</v>
      </c>
      <c r="Y82" s="3">
        <v>3616</v>
      </c>
      <c r="Z82" s="3"/>
      <c r="AA82" s="3">
        <f>SUM(X82:Z82)</f>
        <v>8338</v>
      </c>
      <c r="AB82" s="2"/>
      <c r="AC82" s="8">
        <f>+[6]AP!$F$27</f>
        <v>4722</v>
      </c>
      <c r="AD82" s="2">
        <v>3616</v>
      </c>
      <c r="AE82" s="2"/>
      <c r="AF82" s="8">
        <f t="shared" si="16"/>
        <v>8338</v>
      </c>
      <c r="AG82" s="8">
        <f>+[7]AP!$F$27</f>
        <v>4722</v>
      </c>
      <c r="AH82" s="8">
        <f>+[7]AP!$F$28</f>
        <v>3891.2</v>
      </c>
      <c r="AI82" s="2"/>
      <c r="AJ82" s="13">
        <f t="shared" si="17"/>
        <v>8613.2000000000007</v>
      </c>
      <c r="AK82" s="8">
        <f>+[8]AP!$E$19</f>
        <v>4722</v>
      </c>
      <c r="AL82" s="8">
        <f>+[8]AP!$E$20</f>
        <v>4236.8</v>
      </c>
      <c r="AM82" s="2"/>
      <c r="AN82" s="13">
        <f t="shared" si="10"/>
        <v>8958.7999999999993</v>
      </c>
      <c r="AO82" s="8">
        <f>+[9]AP!$E$19</f>
        <v>4722</v>
      </c>
      <c r="AP82" s="8">
        <v>4371</v>
      </c>
      <c r="AQ82" s="2"/>
      <c r="AR82" s="13">
        <f t="shared" si="11"/>
        <v>9093</v>
      </c>
    </row>
    <row r="83" spans="1:44">
      <c r="A83" s="7"/>
      <c r="B83" s="2"/>
      <c r="C83" s="2" t="s">
        <v>32</v>
      </c>
      <c r="D83" s="3">
        <f>+[1]AP!$I$27</f>
        <v>4520</v>
      </c>
      <c r="E83" s="3">
        <v>1984</v>
      </c>
      <c r="F83" s="3"/>
      <c r="G83" s="3">
        <f t="shared" si="12"/>
        <v>6504</v>
      </c>
      <c r="H83" s="3"/>
      <c r="I83" s="3">
        <f>+D83</f>
        <v>4520</v>
      </c>
      <c r="J83" s="3">
        <v>2297</v>
      </c>
      <c r="K83" s="3"/>
      <c r="L83" s="3">
        <f t="shared" si="13"/>
        <v>6817</v>
      </c>
      <c r="M83" s="3"/>
      <c r="N83" s="3">
        <f>+[3]AP!$I$27</f>
        <v>4520</v>
      </c>
      <c r="O83" s="3">
        <v>2508</v>
      </c>
      <c r="P83" s="3"/>
      <c r="Q83" s="3">
        <f t="shared" si="14"/>
        <v>7028</v>
      </c>
      <c r="R83" s="3"/>
      <c r="S83" s="3">
        <f>+[4]AP!$I$27</f>
        <v>4520</v>
      </c>
      <c r="T83" s="3">
        <f>+[4]AP!$F$28</f>
        <v>3232</v>
      </c>
      <c r="U83" s="3"/>
      <c r="V83" s="3">
        <f t="shared" si="15"/>
        <v>7752</v>
      </c>
      <c r="W83" s="2"/>
      <c r="X83" s="3">
        <f>+[4]AP!$I$27</f>
        <v>4520</v>
      </c>
      <c r="Y83" s="3">
        <v>3616</v>
      </c>
      <c r="Z83" s="3"/>
      <c r="AA83" s="3">
        <f>SUM(X83:Z83)</f>
        <v>8136</v>
      </c>
      <c r="AB83" s="2"/>
      <c r="AC83" s="8">
        <f>+[6]AP!$I$27</f>
        <v>4520</v>
      </c>
      <c r="AD83" s="2">
        <v>3616</v>
      </c>
      <c r="AE83" s="2"/>
      <c r="AF83" s="8">
        <f t="shared" si="16"/>
        <v>8136</v>
      </c>
      <c r="AG83" s="8">
        <f>+[7]AP!$I$27</f>
        <v>4520</v>
      </c>
      <c r="AH83" s="8">
        <f>+[7]AP!$I$28</f>
        <v>3891.2</v>
      </c>
      <c r="AI83" s="2"/>
      <c r="AJ83" s="13">
        <f t="shared" si="17"/>
        <v>8411.2000000000007</v>
      </c>
      <c r="AK83" s="8">
        <f>+[8]AP!$G$19</f>
        <v>4520</v>
      </c>
      <c r="AL83" s="8">
        <f>+[8]AP!$G$20</f>
        <v>4236.8</v>
      </c>
      <c r="AM83" s="2"/>
      <c r="AN83" s="13">
        <f t="shared" si="10"/>
        <v>8756.7999999999993</v>
      </c>
      <c r="AO83" s="8">
        <f>+[9]AP!$G$19</f>
        <v>4520</v>
      </c>
      <c r="AP83" s="8">
        <v>4371</v>
      </c>
      <c r="AQ83" s="2"/>
      <c r="AR83" s="13">
        <f t="shared" si="11"/>
        <v>8891</v>
      </c>
    </row>
    <row r="84" spans="1:44">
      <c r="A84" s="7"/>
      <c r="B84" s="2"/>
      <c r="C84" s="2" t="s">
        <v>33</v>
      </c>
      <c r="D84" s="3">
        <f>+[1]AP!$L$27</f>
        <v>4102</v>
      </c>
      <c r="E84" s="3">
        <v>1984</v>
      </c>
      <c r="F84" s="3"/>
      <c r="G84" s="3">
        <f t="shared" si="12"/>
        <v>6086</v>
      </c>
      <c r="H84" s="3">
        <f>+G84</f>
        <v>6086</v>
      </c>
      <c r="I84" s="3">
        <f>+D84</f>
        <v>4102</v>
      </c>
      <c r="J84" s="3">
        <v>2297</v>
      </c>
      <c r="K84" s="3"/>
      <c r="L84" s="3">
        <f t="shared" si="13"/>
        <v>6399</v>
      </c>
      <c r="M84" s="3">
        <f>+L84</f>
        <v>6399</v>
      </c>
      <c r="N84" s="3">
        <f>+[3]AP!$L$27</f>
        <v>4102</v>
      </c>
      <c r="O84" s="3">
        <v>2508</v>
      </c>
      <c r="P84" s="3"/>
      <c r="Q84" s="3">
        <f t="shared" si="14"/>
        <v>6610</v>
      </c>
      <c r="R84" s="3">
        <f>+Q84</f>
        <v>6610</v>
      </c>
      <c r="S84" s="3">
        <f>+[4]AP!$L$27</f>
        <v>4102</v>
      </c>
      <c r="T84" s="3">
        <f>+[4]AP!$F$28</f>
        <v>3232</v>
      </c>
      <c r="U84" s="3"/>
      <c r="V84" s="3">
        <f t="shared" si="15"/>
        <v>7334</v>
      </c>
      <c r="W84" s="3">
        <f>+V84</f>
        <v>7334</v>
      </c>
      <c r="X84" s="3">
        <f>+[4]AP!$L$27</f>
        <v>4102</v>
      </c>
      <c r="Y84" s="3">
        <v>3616</v>
      </c>
      <c r="Z84" s="3"/>
      <c r="AA84" s="3">
        <f>SUM(X84:Z84)</f>
        <v>7718</v>
      </c>
      <c r="AB84" s="3">
        <f>+AA84</f>
        <v>7718</v>
      </c>
      <c r="AC84" s="8">
        <f>+[6]AP!$L$27</f>
        <v>4102</v>
      </c>
      <c r="AD84" s="2">
        <v>3616</v>
      </c>
      <c r="AE84" s="2"/>
      <c r="AF84" s="8">
        <f t="shared" si="16"/>
        <v>7718</v>
      </c>
      <c r="AG84" s="8">
        <f>+[7]AP!$L$27</f>
        <v>4102</v>
      </c>
      <c r="AH84" s="8">
        <f>+[7]AP!$L$28</f>
        <v>3891.2</v>
      </c>
      <c r="AI84" s="2"/>
      <c r="AJ84" s="13">
        <f t="shared" si="17"/>
        <v>7993.2</v>
      </c>
      <c r="AK84" s="8">
        <f>+[8]AP!$I$19</f>
        <v>4102</v>
      </c>
      <c r="AL84" s="8">
        <f>+[8]AP!$I$20</f>
        <v>4236.8</v>
      </c>
      <c r="AM84" s="2"/>
      <c r="AN84" s="13">
        <f t="shared" si="10"/>
        <v>8338.7999999999993</v>
      </c>
      <c r="AO84" s="8">
        <f>+[9]AP!$I$19</f>
        <v>4102</v>
      </c>
      <c r="AP84" s="8">
        <v>4371</v>
      </c>
      <c r="AQ84" s="2"/>
      <c r="AR84" s="13">
        <f t="shared" si="11"/>
        <v>8473</v>
      </c>
    </row>
    <row r="85" spans="1:44">
      <c r="A85" s="7">
        <v>21</v>
      </c>
      <c r="B85" s="4" t="s">
        <v>38</v>
      </c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2"/>
      <c r="X85" s="3"/>
      <c r="Y85" s="3"/>
      <c r="Z85" s="3"/>
      <c r="AA85" s="3"/>
      <c r="AB85" s="2"/>
      <c r="AC85" s="2"/>
      <c r="AD85" s="2"/>
      <c r="AE85" s="2"/>
      <c r="AF85" s="8">
        <f t="shared" si="16"/>
        <v>0</v>
      </c>
      <c r="AG85" s="2"/>
      <c r="AH85" s="2"/>
      <c r="AI85" s="2"/>
      <c r="AJ85" s="8">
        <f t="shared" si="17"/>
        <v>0</v>
      </c>
      <c r="AK85" s="2"/>
      <c r="AL85" s="2"/>
      <c r="AM85" s="2"/>
      <c r="AN85" s="18">
        <f t="shared" si="10"/>
        <v>0</v>
      </c>
      <c r="AO85" s="2"/>
      <c r="AP85" s="2"/>
      <c r="AQ85" s="2"/>
      <c r="AR85" s="18">
        <f t="shared" si="11"/>
        <v>0</v>
      </c>
    </row>
    <row r="86" spans="1:44" ht="15" customHeight="1">
      <c r="A86" s="7"/>
      <c r="B86" s="2"/>
      <c r="C86" s="2" t="s">
        <v>39</v>
      </c>
      <c r="D86" s="3">
        <f>+[1]Karnataka!$D$17</f>
        <v>2270</v>
      </c>
      <c r="E86" s="3">
        <f>+[1]Karnataka!$D$18</f>
        <v>1698.3</v>
      </c>
      <c r="F86" s="3"/>
      <c r="G86" s="3">
        <f t="shared" si="12"/>
        <v>3968.3</v>
      </c>
      <c r="H86" s="3"/>
      <c r="I86" s="3">
        <f>+[2]Karnataka!$D$17</f>
        <v>2270</v>
      </c>
      <c r="J86" s="3">
        <v>2004</v>
      </c>
      <c r="K86" s="3"/>
      <c r="L86" s="3">
        <f t="shared" si="13"/>
        <v>4274</v>
      </c>
      <c r="M86" s="3"/>
      <c r="N86" s="3">
        <f>+[3]Karnataka!$D$17</f>
        <v>4940</v>
      </c>
      <c r="O86" s="3">
        <f>+[3]Karnataka!$D$18</f>
        <v>949</v>
      </c>
      <c r="P86" s="3"/>
      <c r="Q86" s="3">
        <f t="shared" si="14"/>
        <v>5889</v>
      </c>
      <c r="R86" s="3"/>
      <c r="S86" s="3">
        <f>+[4]Karnataka!$D$17</f>
        <v>4940</v>
      </c>
      <c r="T86" s="3">
        <v>949</v>
      </c>
      <c r="U86" s="3"/>
      <c r="V86" s="3">
        <f t="shared" si="15"/>
        <v>5889</v>
      </c>
      <c r="W86" s="2"/>
      <c r="X86" s="3">
        <f>+[4]Karnataka!$D$17</f>
        <v>4940</v>
      </c>
      <c r="Y86" s="3">
        <v>1795</v>
      </c>
      <c r="Z86" s="3"/>
      <c r="AA86" s="3">
        <f>SUM(X86:Z86)</f>
        <v>6735</v>
      </c>
      <c r="AB86" s="2"/>
      <c r="AC86" s="2">
        <v>4940</v>
      </c>
      <c r="AD86" s="2">
        <v>2305</v>
      </c>
      <c r="AE86" s="2"/>
      <c r="AF86" s="8">
        <f t="shared" si="16"/>
        <v>7245</v>
      </c>
      <c r="AG86" s="2">
        <v>4940</v>
      </c>
      <c r="AH86" s="2">
        <v>2305</v>
      </c>
      <c r="AI86" s="2"/>
      <c r="AJ86" s="13">
        <f t="shared" si="17"/>
        <v>7245</v>
      </c>
      <c r="AK86" s="2">
        <v>4940</v>
      </c>
      <c r="AL86" s="2">
        <v>2704</v>
      </c>
      <c r="AM86" s="2"/>
      <c r="AN86" s="13">
        <f t="shared" si="10"/>
        <v>7644</v>
      </c>
      <c r="AO86" s="2">
        <v>4940</v>
      </c>
      <c r="AP86" s="2">
        <v>2704</v>
      </c>
      <c r="AQ86" s="2"/>
      <c r="AR86" s="13">
        <f t="shared" si="11"/>
        <v>7644</v>
      </c>
    </row>
    <row r="87" spans="1:44">
      <c r="A87" s="7"/>
      <c r="B87" s="2"/>
      <c r="C87" s="2" t="s">
        <v>40</v>
      </c>
      <c r="D87" s="3">
        <f>+[1]Karnataka!$E$17</f>
        <v>2249</v>
      </c>
      <c r="E87" s="3">
        <f>+[1]Karnataka!$E$18</f>
        <v>1698.3</v>
      </c>
      <c r="F87" s="3"/>
      <c r="G87" s="3">
        <f t="shared" si="12"/>
        <v>3947.3</v>
      </c>
      <c r="H87" s="3"/>
      <c r="I87" s="3">
        <f>+[2]Karnataka!$E$17</f>
        <v>2249</v>
      </c>
      <c r="J87" s="3">
        <v>2004</v>
      </c>
      <c r="K87" s="3"/>
      <c r="L87" s="3">
        <f t="shared" si="13"/>
        <v>4253</v>
      </c>
      <c r="M87" s="3"/>
      <c r="N87" s="3">
        <f>+[3]Karnataka!$E$17</f>
        <v>4680</v>
      </c>
      <c r="O87" s="3">
        <f>+[3]Karnataka!$D$18</f>
        <v>949</v>
      </c>
      <c r="P87" s="3"/>
      <c r="Q87" s="3">
        <f t="shared" si="14"/>
        <v>5629</v>
      </c>
      <c r="R87" s="3"/>
      <c r="S87" s="3">
        <f>+[4]Karnataka!$E$17</f>
        <v>4680</v>
      </c>
      <c r="T87" s="3">
        <v>949</v>
      </c>
      <c r="U87" s="3"/>
      <c r="V87" s="3">
        <f t="shared" si="15"/>
        <v>5629</v>
      </c>
      <c r="W87" s="2"/>
      <c r="X87" s="3">
        <f>+[4]Karnataka!$E$17</f>
        <v>4680</v>
      </c>
      <c r="Y87" s="3">
        <v>1795</v>
      </c>
      <c r="Z87" s="3"/>
      <c r="AA87" s="3">
        <f>SUM(X87:Z87)</f>
        <v>6475</v>
      </c>
      <c r="AB87" s="2"/>
      <c r="AC87" s="2">
        <v>4680</v>
      </c>
      <c r="AD87" s="2">
        <v>2305</v>
      </c>
      <c r="AE87" s="2"/>
      <c r="AF87" s="8">
        <f t="shared" si="16"/>
        <v>6985</v>
      </c>
      <c r="AG87" s="2">
        <v>4680</v>
      </c>
      <c r="AH87" s="2">
        <v>2305</v>
      </c>
      <c r="AI87" s="2"/>
      <c r="AJ87" s="13">
        <f t="shared" si="17"/>
        <v>6985</v>
      </c>
      <c r="AK87" s="2">
        <v>4680</v>
      </c>
      <c r="AL87" s="2">
        <v>2704</v>
      </c>
      <c r="AM87" s="2"/>
      <c r="AN87" s="13">
        <f t="shared" si="10"/>
        <v>7384</v>
      </c>
      <c r="AO87" s="2">
        <v>4680</v>
      </c>
      <c r="AP87" s="2">
        <v>2704</v>
      </c>
      <c r="AQ87" s="2"/>
      <c r="AR87" s="13">
        <f t="shared" si="11"/>
        <v>7384</v>
      </c>
    </row>
    <row r="88" spans="1:44">
      <c r="A88" s="7"/>
      <c r="B88" s="2"/>
      <c r="C88" s="2" t="s">
        <v>40</v>
      </c>
      <c r="D88" s="3">
        <f>+[1]Karnataka!$F$17</f>
        <v>2228</v>
      </c>
      <c r="E88" s="3">
        <f>+[1]Karnataka!$F$18</f>
        <v>1698.3</v>
      </c>
      <c r="F88" s="3"/>
      <c r="G88" s="3">
        <f t="shared" si="12"/>
        <v>3926.3</v>
      </c>
      <c r="H88" s="3"/>
      <c r="I88" s="3">
        <f>+[2]Karnataka!$F$17</f>
        <v>2228</v>
      </c>
      <c r="J88" s="3">
        <v>2004</v>
      </c>
      <c r="K88" s="3"/>
      <c r="L88" s="3">
        <f t="shared" si="13"/>
        <v>4232</v>
      </c>
      <c r="M88" s="3"/>
      <c r="N88" s="3">
        <f>+[3]Karnataka!$F$17</f>
        <v>4446</v>
      </c>
      <c r="O88" s="3">
        <f>+[3]Karnataka!$D$18</f>
        <v>949</v>
      </c>
      <c r="P88" s="3"/>
      <c r="Q88" s="3">
        <f t="shared" si="14"/>
        <v>5395</v>
      </c>
      <c r="R88" s="3">
        <f>+Q88</f>
        <v>5395</v>
      </c>
      <c r="S88" s="3">
        <f>+[4]Karnataka!$F$17</f>
        <v>4446</v>
      </c>
      <c r="T88" s="3">
        <v>949</v>
      </c>
      <c r="U88" s="3"/>
      <c r="V88" s="3">
        <f t="shared" si="15"/>
        <v>5395</v>
      </c>
      <c r="W88" s="3">
        <f>+V88</f>
        <v>5395</v>
      </c>
      <c r="X88" s="3">
        <f>+[4]Karnataka!$F$17</f>
        <v>4446</v>
      </c>
      <c r="Y88" s="3">
        <v>1795</v>
      </c>
      <c r="Z88" s="3"/>
      <c r="AA88" s="3">
        <f>SUM(X88:Z88)</f>
        <v>6241</v>
      </c>
      <c r="AB88" s="3">
        <f>+AA88</f>
        <v>6241</v>
      </c>
      <c r="AC88" s="2">
        <v>4446</v>
      </c>
      <c r="AD88" s="2">
        <v>2305</v>
      </c>
      <c r="AE88" s="2"/>
      <c r="AF88" s="8">
        <f t="shared" si="16"/>
        <v>6751</v>
      </c>
      <c r="AG88" s="2">
        <v>4446</v>
      </c>
      <c r="AH88" s="2">
        <v>2305</v>
      </c>
      <c r="AI88" s="2"/>
      <c r="AJ88" s="13">
        <f t="shared" si="17"/>
        <v>6751</v>
      </c>
      <c r="AK88" s="2">
        <v>4446</v>
      </c>
      <c r="AL88" s="2">
        <v>2704</v>
      </c>
      <c r="AM88" s="2"/>
      <c r="AN88" s="13">
        <f t="shared" si="10"/>
        <v>7150</v>
      </c>
      <c r="AO88" s="2">
        <v>4446</v>
      </c>
      <c r="AP88" s="2">
        <v>2704</v>
      </c>
      <c r="AQ88" s="2"/>
      <c r="AR88" s="13">
        <f t="shared" si="11"/>
        <v>7150</v>
      </c>
    </row>
    <row r="89" spans="1:44">
      <c r="A89" s="7"/>
      <c r="B89" s="2"/>
      <c r="C89" s="2" t="s">
        <v>41</v>
      </c>
      <c r="D89" s="3">
        <f>+[1]Karnataka!$G$17</f>
        <v>2206</v>
      </c>
      <c r="E89" s="3">
        <f>+[1]Karnataka!$G$18</f>
        <v>1698.3</v>
      </c>
      <c r="F89" s="3"/>
      <c r="G89" s="3">
        <f t="shared" si="12"/>
        <v>3904.3</v>
      </c>
      <c r="H89" s="3">
        <f>+G89</f>
        <v>3904.3</v>
      </c>
      <c r="I89" s="3">
        <f>+[2]Karnataka!$G$17</f>
        <v>2206</v>
      </c>
      <c r="J89" s="3">
        <v>2004</v>
      </c>
      <c r="K89" s="3"/>
      <c r="L89" s="3">
        <f>SUM(I89:K89)</f>
        <v>4210</v>
      </c>
      <c r="M89" s="3">
        <f>+L89</f>
        <v>4210</v>
      </c>
      <c r="N89" s="3"/>
      <c r="O89" s="3"/>
      <c r="P89" s="3"/>
      <c r="Q89" s="3">
        <f>SUM(N89:P89)</f>
        <v>0</v>
      </c>
      <c r="R89" s="3"/>
      <c r="S89" s="3"/>
      <c r="T89" s="3"/>
      <c r="U89" s="3"/>
      <c r="V89" s="3">
        <f>SUM(S89:U89)</f>
        <v>0</v>
      </c>
      <c r="W89" s="2"/>
      <c r="X89" s="3"/>
      <c r="Y89" s="3"/>
      <c r="Z89" s="3"/>
      <c r="AA89" s="3">
        <f>SUM(X89:Z89)</f>
        <v>0</v>
      </c>
      <c r="AB89" s="2"/>
      <c r="AC89" s="2"/>
      <c r="AD89" s="2"/>
      <c r="AE89" s="2"/>
      <c r="AF89" s="8">
        <f t="shared" si="16"/>
        <v>0</v>
      </c>
      <c r="AG89" s="2"/>
      <c r="AH89" s="2"/>
      <c r="AI89" s="2"/>
      <c r="AJ89" s="8">
        <f t="shared" si="17"/>
        <v>0</v>
      </c>
      <c r="AK89" s="2"/>
      <c r="AL89" s="2"/>
      <c r="AM89" s="2"/>
      <c r="AN89" s="18">
        <f t="shared" si="10"/>
        <v>0</v>
      </c>
      <c r="AO89" s="2"/>
      <c r="AP89" s="2"/>
      <c r="AQ89" s="2"/>
      <c r="AR89" s="18">
        <f t="shared" si="11"/>
        <v>0</v>
      </c>
    </row>
    <row r="90" spans="1:44">
      <c r="A90" s="7">
        <v>22</v>
      </c>
      <c r="B90" s="4" t="s">
        <v>21</v>
      </c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2"/>
      <c r="X90" s="3"/>
      <c r="Y90" s="3"/>
      <c r="Z90" s="3"/>
      <c r="AA90" s="3"/>
      <c r="AB90" s="2"/>
      <c r="AC90" s="2"/>
      <c r="AD90" s="2"/>
      <c r="AE90" s="2"/>
      <c r="AF90" s="8">
        <f t="shared" si="16"/>
        <v>0</v>
      </c>
      <c r="AG90" s="2"/>
      <c r="AH90" s="2"/>
      <c r="AI90" s="2"/>
      <c r="AJ90" s="8">
        <f t="shared" si="17"/>
        <v>0</v>
      </c>
      <c r="AK90" s="2"/>
      <c r="AL90" s="2"/>
      <c r="AM90" s="2"/>
      <c r="AN90" s="18">
        <f t="shared" si="10"/>
        <v>0</v>
      </c>
      <c r="AO90" s="2"/>
      <c r="AP90" s="2"/>
      <c r="AQ90" s="2"/>
      <c r="AR90" s="18">
        <f t="shared" si="11"/>
        <v>0</v>
      </c>
    </row>
    <row r="91" spans="1:44" ht="15" customHeight="1">
      <c r="A91" s="7"/>
      <c r="B91" s="2"/>
      <c r="C91" s="2" t="s">
        <v>31</v>
      </c>
      <c r="D91" s="3">
        <f>+[1]Maharashtra!$E$24</f>
        <v>5800</v>
      </c>
      <c r="E91" s="3">
        <f>+[1]Maharashtra!$E$25</f>
        <v>712.8</v>
      </c>
      <c r="F91" s="3">
        <f>+[1]Maharashtra!$E$26</f>
        <v>325.64</v>
      </c>
      <c r="G91" s="3">
        <f t="shared" si="12"/>
        <v>6838.4400000000005</v>
      </c>
      <c r="H91" s="3"/>
      <c r="I91" s="3">
        <f>+[2]Maharashtra!$E$14</f>
        <v>5800</v>
      </c>
      <c r="J91" s="3">
        <f>+[2]Maharashtra!$E$15</f>
        <v>1005</v>
      </c>
      <c r="K91" s="3">
        <f>+[2]Maharashtra!$E$16</f>
        <v>340.25</v>
      </c>
      <c r="L91" s="3">
        <f t="shared" si="13"/>
        <v>7145.25</v>
      </c>
      <c r="M91" s="3"/>
      <c r="N91" s="3">
        <f>+[3]Maharashtra!$E$15</f>
        <v>5800</v>
      </c>
      <c r="O91" s="3">
        <f>+[3]Maharashtra!$E$16</f>
        <v>1577</v>
      </c>
      <c r="P91" s="3">
        <f>+[3]Maharashtra!$E$17</f>
        <v>368.85</v>
      </c>
      <c r="Q91" s="3">
        <f t="shared" si="14"/>
        <v>7745.85</v>
      </c>
      <c r="R91" s="3"/>
      <c r="S91" s="3">
        <f>+[4]Maharashtra!$E$15</f>
        <v>5800</v>
      </c>
      <c r="T91" s="3">
        <v>2214</v>
      </c>
      <c r="U91" s="3">
        <f>+((5%*(S91+T91)))</f>
        <v>400.70000000000005</v>
      </c>
      <c r="V91" s="3">
        <f t="shared" si="15"/>
        <v>8414.7000000000007</v>
      </c>
      <c r="W91" s="2"/>
      <c r="X91" s="3">
        <f>+[4]Maharashtra!$E$15</f>
        <v>5800</v>
      </c>
      <c r="Y91" s="3">
        <v>2214</v>
      </c>
      <c r="Z91" s="3">
        <f>+((5%*(X91+Y91)))</f>
        <v>400.70000000000005</v>
      </c>
      <c r="AA91" s="3">
        <f>SUM(X91:Z91)</f>
        <v>8414.7000000000007</v>
      </c>
      <c r="AB91" s="2"/>
      <c r="AC91" s="2">
        <f>+[6]Maharashtra!$F$10</f>
        <v>5800</v>
      </c>
      <c r="AD91" s="3">
        <f>+[6]Maharashtra!$F$11</f>
        <v>2511</v>
      </c>
      <c r="AE91" s="3">
        <f>+[6]Maharashtra!$F$12</f>
        <v>415.55</v>
      </c>
      <c r="AF91" s="8">
        <f t="shared" si="16"/>
        <v>8726.5499999999993</v>
      </c>
      <c r="AG91" s="2">
        <f>+[7]Maharashtra!$F$10</f>
        <v>5800</v>
      </c>
      <c r="AH91" s="3">
        <f>+[7]Maharashtra!$F$11</f>
        <v>2641</v>
      </c>
      <c r="AI91" s="3">
        <f>+[7]Maharashtra!$F$12</f>
        <v>422</v>
      </c>
      <c r="AJ91" s="13">
        <f t="shared" si="17"/>
        <v>8863</v>
      </c>
      <c r="AK91" s="2">
        <f>+[8]Maharashtra!$D$8</f>
        <v>5800</v>
      </c>
      <c r="AL91" s="3">
        <f>+[8]Maharashtra!$D$9</f>
        <v>2954</v>
      </c>
      <c r="AM91" s="3">
        <f>+[8]Maharashtra!$D$10</f>
        <v>438</v>
      </c>
      <c r="AN91" s="13">
        <f t="shared" si="10"/>
        <v>9192</v>
      </c>
      <c r="AO91" s="2">
        <f>+[9]Maharashtra!$F$8</f>
        <v>5800</v>
      </c>
      <c r="AP91" s="3">
        <f>+[9]Maharashtra!$F$9</f>
        <v>3056.4</v>
      </c>
      <c r="AQ91" s="3">
        <f>+[9]Maharashtra!$F$10</f>
        <v>442.82</v>
      </c>
      <c r="AR91" s="13">
        <f t="shared" si="11"/>
        <v>9299.2199999999993</v>
      </c>
    </row>
    <row r="92" spans="1:44">
      <c r="A92" s="7"/>
      <c r="B92" s="2"/>
      <c r="C92" s="2" t="s">
        <v>32</v>
      </c>
      <c r="D92" s="3">
        <f>+[1]Maharashtra!$E$43</f>
        <v>5400</v>
      </c>
      <c r="E92" s="3">
        <f>+[1]Maharashtra!$E$44</f>
        <v>712.8</v>
      </c>
      <c r="F92" s="3">
        <f>+[1]Maharashtra!$E$45</f>
        <v>305.64000000000004</v>
      </c>
      <c r="G92" s="3">
        <f t="shared" si="12"/>
        <v>6418.4400000000005</v>
      </c>
      <c r="H92" s="3"/>
      <c r="I92" s="3">
        <f>+[2]Maharashtra!$E$33</f>
        <v>5400</v>
      </c>
      <c r="J92" s="3">
        <f>+[2]Maharashtra!$E$34</f>
        <v>1005</v>
      </c>
      <c r="K92" s="3">
        <f>+[2]Maharashtra!$E$35</f>
        <v>320.25</v>
      </c>
      <c r="L92" s="3">
        <f t="shared" si="13"/>
        <v>6725.25</v>
      </c>
      <c r="M92" s="3"/>
      <c r="N92" s="3">
        <f>+[3]Maharashtra!$E$34</f>
        <v>5400</v>
      </c>
      <c r="O92" s="3">
        <f>+[3]Maharashtra!$E$16</f>
        <v>1577</v>
      </c>
      <c r="P92" s="3">
        <f>+[3]Maharashtra!$E$36</f>
        <v>348.85</v>
      </c>
      <c r="Q92" s="3">
        <f t="shared" si="14"/>
        <v>7325.85</v>
      </c>
      <c r="R92" s="3"/>
      <c r="S92" s="3">
        <f>+[4]Maharashtra!$E$34</f>
        <v>5400</v>
      </c>
      <c r="T92" s="3">
        <v>2214</v>
      </c>
      <c r="U92" s="3">
        <f>+((5%*(S92+T92)))</f>
        <v>380.70000000000005</v>
      </c>
      <c r="V92" s="3">
        <f t="shared" si="15"/>
        <v>7994.7</v>
      </c>
      <c r="W92" s="2"/>
      <c r="X92" s="3">
        <f>+[4]Maharashtra!$E$34</f>
        <v>5400</v>
      </c>
      <c r="Y92" s="3">
        <v>2214</v>
      </c>
      <c r="Z92" s="3">
        <f>+((5%*(X92+Y92)))</f>
        <v>380.70000000000005</v>
      </c>
      <c r="AA92" s="3">
        <f>SUM(X92:Z92)</f>
        <v>7994.7</v>
      </c>
      <c r="AB92" s="2"/>
      <c r="AC92" s="2">
        <f>+[6]Maharashtra!$F$29</f>
        <v>5400</v>
      </c>
      <c r="AD92" s="3">
        <f>+[6]Maharashtra!$F$30</f>
        <v>2511</v>
      </c>
      <c r="AE92" s="3">
        <f>+[6]Maharashtra!$F$31</f>
        <v>395.55</v>
      </c>
      <c r="AF92" s="8">
        <f t="shared" si="16"/>
        <v>8306.5499999999993</v>
      </c>
      <c r="AG92" s="2">
        <f>+[7]Maharashtra!$F$29</f>
        <v>5400</v>
      </c>
      <c r="AH92" s="3">
        <f>+[7]Maharashtra!$F$30</f>
        <v>2641</v>
      </c>
      <c r="AI92" s="3">
        <f>+[7]Maharashtra!$F$31</f>
        <v>402</v>
      </c>
      <c r="AJ92" s="13">
        <f t="shared" si="17"/>
        <v>8443</v>
      </c>
      <c r="AK92" s="2">
        <f>+[8]Maharashtra!$D$27</f>
        <v>5400</v>
      </c>
      <c r="AL92" s="3">
        <f>+[8]Maharashtra!$D$28</f>
        <v>2954</v>
      </c>
      <c r="AM92" s="3">
        <f>+[8]Maharashtra!$D$29</f>
        <v>418</v>
      </c>
      <c r="AN92" s="13">
        <f t="shared" si="10"/>
        <v>8772</v>
      </c>
      <c r="AO92" s="2">
        <f>+[9]Maharashtra!$F$27</f>
        <v>5400</v>
      </c>
      <c r="AP92" s="3">
        <f>+[9]Maharashtra!$F$28</f>
        <v>3056.4</v>
      </c>
      <c r="AQ92" s="3">
        <f>+[9]Maharashtra!$F$29</f>
        <v>422.82</v>
      </c>
      <c r="AR92" s="13">
        <f t="shared" si="11"/>
        <v>8879.2199999999993</v>
      </c>
    </row>
    <row r="93" spans="1:44">
      <c r="A93" s="7"/>
      <c r="B93" s="2"/>
      <c r="C93" s="2" t="s">
        <v>33</v>
      </c>
      <c r="D93" s="3">
        <f>+[1]Maharashtra!$E$62</f>
        <v>5000</v>
      </c>
      <c r="E93" s="3">
        <f>+[1]Maharashtra!$E$63</f>
        <v>712.8</v>
      </c>
      <c r="F93" s="3">
        <f>+[1]Maharashtra!$E$64</f>
        <v>285.64000000000004</v>
      </c>
      <c r="G93" s="3">
        <f t="shared" si="12"/>
        <v>5998.4400000000005</v>
      </c>
      <c r="H93" s="3">
        <f>+G93</f>
        <v>5998.4400000000005</v>
      </c>
      <c r="I93" s="3">
        <f>+[2]Maharashtra!$E$52</f>
        <v>5000</v>
      </c>
      <c r="J93" s="3">
        <f>+[2]Maharashtra!$E$53</f>
        <v>1005</v>
      </c>
      <c r="K93" s="3">
        <f>+[2]Maharashtra!$E$54</f>
        <v>300.25</v>
      </c>
      <c r="L93" s="3">
        <f t="shared" si="13"/>
        <v>6305.25</v>
      </c>
      <c r="M93" s="3">
        <f>+L93</f>
        <v>6305.25</v>
      </c>
      <c r="N93" s="3">
        <f>+[3]Maharashtra!$E$53</f>
        <v>5000</v>
      </c>
      <c r="O93" s="3">
        <f>+[3]Maharashtra!$E$54</f>
        <v>1577</v>
      </c>
      <c r="P93" s="3">
        <f>+[3]Maharashtra!$E$55</f>
        <v>328.85</v>
      </c>
      <c r="Q93" s="3">
        <f t="shared" si="14"/>
        <v>6905.85</v>
      </c>
      <c r="R93" s="3">
        <f>+Q93</f>
        <v>6905.85</v>
      </c>
      <c r="S93" s="3">
        <f>+[4]Maharashtra!$E$53</f>
        <v>5000</v>
      </c>
      <c r="T93" s="3">
        <v>2214</v>
      </c>
      <c r="U93" s="3">
        <f>+((5%*(S93+T93)))</f>
        <v>360.70000000000005</v>
      </c>
      <c r="V93" s="3">
        <f t="shared" si="15"/>
        <v>7574.7</v>
      </c>
      <c r="W93" s="3">
        <f>+V93</f>
        <v>7574.7</v>
      </c>
      <c r="X93" s="3">
        <f>+[4]Maharashtra!$E$53</f>
        <v>5000</v>
      </c>
      <c r="Y93" s="3">
        <v>2214</v>
      </c>
      <c r="Z93" s="3">
        <f>+((5%*(X93+Y93)))</f>
        <v>360.70000000000005</v>
      </c>
      <c r="AA93" s="3">
        <f>SUM(X93:Z93)</f>
        <v>7574.7</v>
      </c>
      <c r="AB93" s="3">
        <f>+AA93</f>
        <v>7574.7</v>
      </c>
      <c r="AC93" s="2">
        <f>+[6]Maharashtra!$F$48</f>
        <v>5000</v>
      </c>
      <c r="AD93" s="3">
        <f>+[6]Maharashtra!$F$49</f>
        <v>2511</v>
      </c>
      <c r="AE93" s="3">
        <f>+[6]Maharashtra!$F$50</f>
        <v>375.55</v>
      </c>
      <c r="AF93" s="8">
        <f t="shared" si="16"/>
        <v>7886.55</v>
      </c>
      <c r="AG93" s="2">
        <f>+[7]Maharashtra!$F$48</f>
        <v>5000</v>
      </c>
      <c r="AH93" s="3">
        <f>+[7]Maharashtra!$F$49</f>
        <v>2641</v>
      </c>
      <c r="AI93" s="3">
        <f>+[7]Maharashtra!$F$50</f>
        <v>382</v>
      </c>
      <c r="AJ93" s="13">
        <f t="shared" si="17"/>
        <v>8023</v>
      </c>
      <c r="AK93" s="2">
        <f>+[8]Maharashtra!$D$46</f>
        <v>5000</v>
      </c>
      <c r="AL93" s="3">
        <f>+[8]Maharashtra!$D$47</f>
        <v>2954</v>
      </c>
      <c r="AM93" s="3">
        <f>+[8]Maharashtra!$D$48</f>
        <v>398</v>
      </c>
      <c r="AN93" s="13">
        <f t="shared" si="10"/>
        <v>8352</v>
      </c>
      <c r="AO93" s="2">
        <f>+[9]Maharashtra!$F$46</f>
        <v>5000</v>
      </c>
      <c r="AP93" s="3">
        <f>+[9]Maharashtra!$F$47</f>
        <v>3056.4</v>
      </c>
      <c r="AQ93" s="3">
        <f>+[9]Maharashtra!$F$48</f>
        <v>402.82</v>
      </c>
      <c r="AR93" s="13">
        <f t="shared" si="11"/>
        <v>8459.2199999999993</v>
      </c>
    </row>
    <row r="94" spans="1:44">
      <c r="A94" s="7">
        <v>23</v>
      </c>
      <c r="B94" s="4" t="s">
        <v>22</v>
      </c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2"/>
      <c r="X94" s="3"/>
      <c r="Y94" s="3"/>
      <c r="Z94" s="3"/>
      <c r="AA94" s="3"/>
      <c r="AB94" s="2"/>
      <c r="AC94" s="2"/>
      <c r="AD94" s="2"/>
      <c r="AE94" s="2"/>
      <c r="AF94" s="8">
        <f t="shared" si="16"/>
        <v>0</v>
      </c>
      <c r="AG94" s="2"/>
      <c r="AH94" s="2"/>
      <c r="AI94" s="2"/>
      <c r="AJ94" s="8">
        <f t="shared" si="17"/>
        <v>0</v>
      </c>
      <c r="AK94" s="2"/>
      <c r="AL94" s="2"/>
      <c r="AM94" s="2"/>
      <c r="AN94" s="18">
        <f t="shared" si="10"/>
        <v>0</v>
      </c>
      <c r="AO94" s="2"/>
      <c r="AP94" s="2"/>
      <c r="AQ94" s="2"/>
      <c r="AR94" s="18">
        <f t="shared" si="11"/>
        <v>0</v>
      </c>
    </row>
    <row r="95" spans="1:44" ht="37.5" customHeight="1">
      <c r="A95" s="7"/>
      <c r="B95" s="2"/>
      <c r="C95" s="2" t="s">
        <v>31</v>
      </c>
      <c r="D95" s="3">
        <f>+'[1]West Bengal'!$L$15</f>
        <v>4433</v>
      </c>
      <c r="E95" s="3"/>
      <c r="F95" s="3">
        <f>+'[1]West Bengal'!$L$17</f>
        <v>221.65</v>
      </c>
      <c r="G95" s="3">
        <f t="shared" si="12"/>
        <v>4654.6499999999996</v>
      </c>
      <c r="H95" s="3"/>
      <c r="I95" s="3">
        <f>+'[2]West Bengal'!$L$15</f>
        <v>4616</v>
      </c>
      <c r="J95" s="3"/>
      <c r="K95" s="3">
        <f>+'[2]West Bengal'!$L$17</f>
        <v>230.8</v>
      </c>
      <c r="L95" s="3">
        <f t="shared" si="13"/>
        <v>4846.8</v>
      </c>
      <c r="M95" s="3"/>
      <c r="N95" s="3">
        <f>+'[3]West Bengal'!$L$15</f>
        <v>4656</v>
      </c>
      <c r="O95" s="3"/>
      <c r="P95" s="3">
        <f>+'[3]West Bengal'!$L$17</f>
        <v>232.8</v>
      </c>
      <c r="Q95" s="3">
        <f t="shared" si="14"/>
        <v>4888.8</v>
      </c>
      <c r="R95" s="3"/>
      <c r="S95" s="3">
        <f>+'[4]West Bengal'!$L$15</f>
        <v>4656</v>
      </c>
      <c r="T95" s="3"/>
      <c r="U95" s="3">
        <v>233</v>
      </c>
      <c r="V95" s="3">
        <f t="shared" si="15"/>
        <v>4889</v>
      </c>
      <c r="W95" s="2"/>
      <c r="X95" s="3">
        <f>+'[4]West Bengal'!$L$15</f>
        <v>4656</v>
      </c>
      <c r="Y95" s="3"/>
      <c r="Z95" s="3">
        <v>233</v>
      </c>
      <c r="AA95" s="3">
        <f>SUM(X95:Z95)</f>
        <v>4889</v>
      </c>
      <c r="AB95" s="2"/>
      <c r="AC95" s="2">
        <f>+'[6]West Bengal'!$S$13</f>
        <v>4656</v>
      </c>
      <c r="AD95" s="2"/>
      <c r="AE95" s="3">
        <f>+'[6]West Bengal'!$S$15</f>
        <v>232.8</v>
      </c>
      <c r="AF95" s="8">
        <f t="shared" si="16"/>
        <v>4888.8</v>
      </c>
      <c r="AG95" s="2">
        <v>8437</v>
      </c>
      <c r="AH95" s="2"/>
      <c r="AI95" s="3">
        <f>+'[6]West Bengal'!$S$15</f>
        <v>232.8</v>
      </c>
      <c r="AJ95" s="8">
        <f t="shared" si="17"/>
        <v>8669.7999999999993</v>
      </c>
      <c r="AK95" s="2">
        <f>+'[8]West Bengal'!$F$10</f>
        <v>4656</v>
      </c>
      <c r="AM95" s="3">
        <f>+'[8]West Bengal'!$F$12</f>
        <v>232.8</v>
      </c>
      <c r="AN95" s="13">
        <f>SUM(AK95:AM95)</f>
        <v>4888.8</v>
      </c>
      <c r="AO95" s="2">
        <f>+'[9]West Bengal'!$F$15</f>
        <v>4656</v>
      </c>
      <c r="AP95" s="3"/>
      <c r="AQ95" s="3">
        <f>+'[9]West Bengal'!$F$17</f>
        <v>232.8</v>
      </c>
      <c r="AR95" s="13">
        <f t="shared" si="11"/>
        <v>4888.8</v>
      </c>
    </row>
    <row r="96" spans="1:44">
      <c r="A96" s="7"/>
      <c r="B96" s="2"/>
      <c r="C96" s="2" t="s">
        <v>32</v>
      </c>
      <c r="D96" s="3">
        <f>+'[1]West Bengal'!$I$15</f>
        <v>4388</v>
      </c>
      <c r="E96" s="3"/>
      <c r="F96" s="3">
        <f>+'[1]West Bengal'!$I$17</f>
        <v>219.4</v>
      </c>
      <c r="G96" s="3">
        <f t="shared" si="12"/>
        <v>4607.3999999999996</v>
      </c>
      <c r="H96" s="3"/>
      <c r="I96" s="3">
        <f>+'[2]West Bengal'!$I$15</f>
        <v>4571</v>
      </c>
      <c r="J96" s="3"/>
      <c r="K96" s="3">
        <f>+'[2]West Bengal'!$I$17</f>
        <v>228.55</v>
      </c>
      <c r="L96" s="3">
        <f t="shared" si="13"/>
        <v>4799.55</v>
      </c>
      <c r="M96" s="3"/>
      <c r="N96" s="3">
        <f>+'[3]West Bengal'!$I$15</f>
        <v>4611</v>
      </c>
      <c r="O96" s="3"/>
      <c r="P96" s="3">
        <f>+'[3]West Bengal'!$I$17</f>
        <v>230.55</v>
      </c>
      <c r="Q96" s="3">
        <f t="shared" si="14"/>
        <v>4841.55</v>
      </c>
      <c r="R96" s="3"/>
      <c r="S96" s="3">
        <f>+'[4]West Bengal'!$I$15</f>
        <v>4611</v>
      </c>
      <c r="T96" s="3"/>
      <c r="U96" s="3">
        <v>231</v>
      </c>
      <c r="V96" s="3">
        <f t="shared" si="15"/>
        <v>4842</v>
      </c>
      <c r="W96" s="2"/>
      <c r="X96" s="3">
        <f>+'[4]West Bengal'!$I$15</f>
        <v>4611</v>
      </c>
      <c r="Y96" s="3"/>
      <c r="Z96" s="3">
        <v>231</v>
      </c>
      <c r="AA96" s="3">
        <f>SUM(X96:Z96)</f>
        <v>4842</v>
      </c>
      <c r="AB96" s="2"/>
      <c r="AC96" s="2">
        <f>+'[6]West Bengal'!$P$13</f>
        <v>4611</v>
      </c>
      <c r="AD96" s="2"/>
      <c r="AE96" s="3">
        <f>+'[6]West Bengal'!$P$15</f>
        <v>230.55</v>
      </c>
      <c r="AF96" s="8">
        <f t="shared" si="16"/>
        <v>4841.55</v>
      </c>
      <c r="AG96" s="2">
        <v>7670</v>
      </c>
      <c r="AH96" s="2"/>
      <c r="AI96" s="3">
        <f>+'[6]West Bengal'!$P$15</f>
        <v>230.55</v>
      </c>
      <c r="AJ96" s="8">
        <f t="shared" si="17"/>
        <v>7900.55</v>
      </c>
      <c r="AK96" s="2">
        <f>+'[8]West Bengal'!$E$10</f>
        <v>4611</v>
      </c>
      <c r="AM96" s="3">
        <f>+'[8]West Bengal'!$E$12</f>
        <v>230.55</v>
      </c>
      <c r="AN96" s="13">
        <f>SUM(AK96:AM96)</f>
        <v>4841.55</v>
      </c>
      <c r="AO96" s="2">
        <f>+'[9]West Bengal'!$E$15</f>
        <v>4611</v>
      </c>
      <c r="AP96" s="3"/>
      <c r="AQ96" s="3">
        <f>+'[9]West Bengal'!$E$17</f>
        <v>230.55</v>
      </c>
      <c r="AR96" s="13">
        <f t="shared" si="11"/>
        <v>4841.55</v>
      </c>
    </row>
    <row r="97" spans="1:44">
      <c r="A97" s="7"/>
      <c r="B97" s="2"/>
      <c r="C97" s="2" t="s">
        <v>33</v>
      </c>
      <c r="D97" s="3">
        <f>+'[1]West Bengal'!$F$15</f>
        <v>4299</v>
      </c>
      <c r="E97" s="3"/>
      <c r="F97" s="3">
        <f>+'[1]West Bengal'!$F$17</f>
        <v>214.95000000000002</v>
      </c>
      <c r="G97" s="3">
        <f t="shared" si="12"/>
        <v>4513.95</v>
      </c>
      <c r="H97" s="3">
        <f>+G97</f>
        <v>4513.95</v>
      </c>
      <c r="I97" s="3">
        <f>+'[2]West Bengal'!$F$15</f>
        <v>4482</v>
      </c>
      <c r="J97" s="3"/>
      <c r="K97" s="3">
        <f>+'[2]West Bengal'!$F$17</f>
        <v>224.10000000000002</v>
      </c>
      <c r="L97" s="3">
        <f t="shared" si="13"/>
        <v>4706.1000000000004</v>
      </c>
      <c r="M97" s="3">
        <f>+L97</f>
        <v>4706.1000000000004</v>
      </c>
      <c r="N97" s="3">
        <f>+'[3]West Bengal'!$F$15</f>
        <v>4522</v>
      </c>
      <c r="O97" s="3"/>
      <c r="P97" s="3">
        <f>+'[3]West Bengal'!$F$17</f>
        <v>226.10000000000002</v>
      </c>
      <c r="Q97" s="3">
        <f t="shared" si="14"/>
        <v>4748.1000000000004</v>
      </c>
      <c r="R97" s="3">
        <f>+Q97</f>
        <v>4748.1000000000004</v>
      </c>
      <c r="S97" s="3">
        <f>+'[4]West Bengal'!$F$15</f>
        <v>4522</v>
      </c>
      <c r="T97" s="3"/>
      <c r="U97" s="3">
        <v>226</v>
      </c>
      <c r="V97" s="3">
        <f t="shared" si="15"/>
        <v>4748</v>
      </c>
      <c r="W97" s="3">
        <f>+V97</f>
        <v>4748</v>
      </c>
      <c r="X97" s="3">
        <f>+'[4]West Bengal'!$F$15</f>
        <v>4522</v>
      </c>
      <c r="Y97" s="3"/>
      <c r="Z97" s="3">
        <v>226</v>
      </c>
      <c r="AA97" s="3">
        <f>SUM(X97:Z97)</f>
        <v>4748</v>
      </c>
      <c r="AB97" s="3">
        <f>+AA97</f>
        <v>4748</v>
      </c>
      <c r="AC97" s="2">
        <f>+'[6]West Bengal'!$M$13</f>
        <v>4522</v>
      </c>
      <c r="AD97" s="2"/>
      <c r="AE97" s="3">
        <f>+'[6]West Bengal'!$M$15</f>
        <v>226.10000000000002</v>
      </c>
      <c r="AF97" s="8">
        <f t="shared" si="16"/>
        <v>4748.1000000000004</v>
      </c>
      <c r="AG97" s="2">
        <v>6972</v>
      </c>
      <c r="AH97" s="2"/>
      <c r="AI97" s="3">
        <f>+'[6]West Bengal'!$M$15</f>
        <v>226.10000000000002</v>
      </c>
      <c r="AJ97" s="8">
        <f t="shared" si="17"/>
        <v>7198.1</v>
      </c>
      <c r="AK97" s="2">
        <f>+'[8]West Bengal'!$D$10</f>
        <v>4522</v>
      </c>
      <c r="AM97" s="3">
        <f>+'[8]West Bengal'!$D$12</f>
        <v>226.10000000000002</v>
      </c>
      <c r="AN97" s="13">
        <f>SUM(AK97:AM97)</f>
        <v>4748.1000000000004</v>
      </c>
      <c r="AO97" s="2">
        <f>+'[9]West Bengal'!$D$15</f>
        <v>4522</v>
      </c>
      <c r="AP97" s="3"/>
      <c r="AQ97" s="3">
        <f>+'[9]West Bengal'!$D$17</f>
        <v>226.10000000000002</v>
      </c>
      <c r="AR97" s="13">
        <f t="shared" si="11"/>
        <v>4748.1000000000004</v>
      </c>
    </row>
    <row r="98" spans="1:44">
      <c r="A98" s="7">
        <v>24</v>
      </c>
      <c r="B98" s="4" t="s">
        <v>23</v>
      </c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2"/>
      <c r="X98" s="3"/>
      <c r="Y98" s="3"/>
      <c r="Z98" s="3"/>
      <c r="AA98" s="3"/>
      <c r="AB98" s="2"/>
      <c r="AC98" s="2"/>
      <c r="AD98" s="2"/>
      <c r="AE98" s="2"/>
      <c r="AF98" s="8">
        <f t="shared" si="16"/>
        <v>0</v>
      </c>
      <c r="AG98" s="2"/>
      <c r="AH98" s="2"/>
      <c r="AI98" s="2"/>
      <c r="AJ98" s="8">
        <f t="shared" si="17"/>
        <v>0</v>
      </c>
      <c r="AK98" s="2"/>
      <c r="AL98" s="2"/>
      <c r="AM98" s="2"/>
      <c r="AN98" s="18">
        <f t="shared" si="10"/>
        <v>0</v>
      </c>
      <c r="AO98" s="2"/>
      <c r="AP98" s="2"/>
      <c r="AQ98" s="2"/>
      <c r="AR98" s="18">
        <f t="shared" si="11"/>
        <v>0</v>
      </c>
    </row>
    <row r="99" spans="1:44" ht="15" customHeight="1">
      <c r="A99" s="7"/>
      <c r="B99" s="2" t="s">
        <v>42</v>
      </c>
      <c r="C99" s="2" t="s">
        <v>31</v>
      </c>
      <c r="D99" s="3">
        <f>+[1]Sikkim!$I$35</f>
        <v>3380</v>
      </c>
      <c r="E99" s="3"/>
      <c r="F99" s="3">
        <f>+[1]Sikkim!$I$37</f>
        <v>169</v>
      </c>
      <c r="G99" s="3">
        <f t="shared" si="12"/>
        <v>3549</v>
      </c>
      <c r="H99" s="3"/>
      <c r="I99" s="3">
        <f>+[2]Sikkim!$I$35</f>
        <v>4290</v>
      </c>
      <c r="J99" s="3"/>
      <c r="K99" s="3">
        <f>+[2]Sikkim!$I$37</f>
        <v>214.5</v>
      </c>
      <c r="L99" s="3">
        <f t="shared" si="13"/>
        <v>4504.5</v>
      </c>
      <c r="M99" s="3"/>
      <c r="N99" s="3">
        <f>+[3]Sikkim!$I$35</f>
        <v>4290</v>
      </c>
      <c r="O99" s="3"/>
      <c r="P99" s="3">
        <f>+[3]Sikkim!$I$37</f>
        <v>214.5</v>
      </c>
      <c r="Q99" s="3">
        <f t="shared" si="14"/>
        <v>4504.5</v>
      </c>
      <c r="R99" s="3"/>
      <c r="S99" s="3">
        <f>+[4]Sikkim!$C$35</f>
        <v>6500</v>
      </c>
      <c r="T99" s="3"/>
      <c r="U99" s="3">
        <v>325</v>
      </c>
      <c r="V99" s="3">
        <f t="shared" si="15"/>
        <v>6825</v>
      </c>
      <c r="W99" s="2"/>
      <c r="X99" s="3">
        <f>+[4]Sikkim!$C$35</f>
        <v>6500</v>
      </c>
      <c r="Y99" s="3"/>
      <c r="Z99" s="3">
        <v>325</v>
      </c>
      <c r="AA99" s="3">
        <f>SUM(X99:Z99)</f>
        <v>6825</v>
      </c>
      <c r="AB99" s="2"/>
      <c r="AC99" s="3">
        <f>+[6]Sikkim!$C$31</f>
        <v>7150</v>
      </c>
      <c r="AD99" s="2"/>
      <c r="AE99" s="2"/>
      <c r="AF99" s="8">
        <f t="shared" si="16"/>
        <v>7150</v>
      </c>
      <c r="AG99" s="3">
        <f>+[7]Sikkim!$C$31</f>
        <v>7150</v>
      </c>
      <c r="AH99" s="2"/>
      <c r="AI99" s="2"/>
      <c r="AJ99" s="13">
        <f t="shared" si="17"/>
        <v>7150</v>
      </c>
      <c r="AK99" s="3">
        <f>+[8]Sikkim!$C$31</f>
        <v>7150</v>
      </c>
      <c r="AL99" s="2"/>
      <c r="AM99" s="2"/>
      <c r="AN99" s="13">
        <f t="shared" si="10"/>
        <v>7150</v>
      </c>
      <c r="AO99" s="3">
        <f>+[9]Sikkim!$C$31</f>
        <v>7150</v>
      </c>
      <c r="AP99" s="2"/>
      <c r="AQ99" s="2"/>
      <c r="AR99" s="13">
        <f t="shared" si="11"/>
        <v>7150</v>
      </c>
    </row>
    <row r="100" spans="1:44">
      <c r="A100" s="7"/>
      <c r="B100" s="2"/>
      <c r="C100" s="2" t="s">
        <v>32</v>
      </c>
      <c r="D100" s="3">
        <f>+[1]Sikkim!$I$55</f>
        <v>2990</v>
      </c>
      <c r="E100" s="3"/>
      <c r="F100" s="3">
        <f>+[1]Sikkim!$I$57</f>
        <v>149.5</v>
      </c>
      <c r="G100" s="3">
        <f t="shared" si="12"/>
        <v>3139.5</v>
      </c>
      <c r="H100" s="3"/>
      <c r="I100" s="3">
        <f>+[2]Sikkim!$I$55</f>
        <v>3770</v>
      </c>
      <c r="J100" s="3"/>
      <c r="K100" s="3">
        <f>+[2]Sikkim!$I$57</f>
        <v>188.5</v>
      </c>
      <c r="L100" s="3">
        <f t="shared" si="13"/>
        <v>3958.5</v>
      </c>
      <c r="M100" s="3"/>
      <c r="N100" s="3">
        <f>+[3]Sikkim!$I$55</f>
        <v>3770</v>
      </c>
      <c r="O100" s="3"/>
      <c r="P100" s="3">
        <f>+[3]Sikkim!$I$57</f>
        <v>188.5</v>
      </c>
      <c r="Q100" s="3">
        <f t="shared" si="14"/>
        <v>3958.5</v>
      </c>
      <c r="R100" s="3"/>
      <c r="S100" s="3">
        <f>+[4]Sikkim!$C$55</f>
        <v>5720</v>
      </c>
      <c r="T100" s="3"/>
      <c r="U100" s="3">
        <v>286</v>
      </c>
      <c r="V100" s="3">
        <f t="shared" si="15"/>
        <v>6006</v>
      </c>
      <c r="W100" s="2"/>
      <c r="X100" s="3">
        <f>+[4]Sikkim!$C$55</f>
        <v>5720</v>
      </c>
      <c r="Y100" s="3"/>
      <c r="Z100" s="3">
        <v>286</v>
      </c>
      <c r="AA100" s="3">
        <f>SUM(X100:Z100)</f>
        <v>6006</v>
      </c>
      <c r="AB100" s="2"/>
      <c r="AC100" s="3">
        <f>+[6]Sikkim!$C$51</f>
        <v>6292</v>
      </c>
      <c r="AD100" s="2"/>
      <c r="AE100" s="2"/>
      <c r="AF100" s="8">
        <f t="shared" si="16"/>
        <v>6292</v>
      </c>
      <c r="AG100" s="3">
        <f>+[7]Sikkim!$C$51</f>
        <v>6292</v>
      </c>
      <c r="AH100" s="2"/>
      <c r="AI100" s="2"/>
      <c r="AJ100" s="13">
        <f t="shared" si="17"/>
        <v>6292</v>
      </c>
      <c r="AK100" s="3">
        <f>+[8]Sikkim!$C$51</f>
        <v>6292</v>
      </c>
      <c r="AL100" s="2"/>
      <c r="AM100" s="2"/>
      <c r="AN100" s="13">
        <f t="shared" si="10"/>
        <v>6292</v>
      </c>
      <c r="AO100" s="3">
        <f>+[9]Sikkim!$C$51</f>
        <v>6292</v>
      </c>
      <c r="AP100" s="2"/>
      <c r="AQ100" s="2"/>
      <c r="AR100" s="13">
        <f t="shared" si="11"/>
        <v>6292</v>
      </c>
    </row>
    <row r="101" spans="1:44">
      <c r="A101" s="7"/>
      <c r="B101" s="2"/>
      <c r="C101" s="2" t="s">
        <v>33</v>
      </c>
      <c r="D101" s="3">
        <f>+[1]Sikkim!$I$73</f>
        <v>2600</v>
      </c>
      <c r="E101" s="3"/>
      <c r="F101" s="3">
        <f>+[1]Sikkim!$I$75</f>
        <v>130</v>
      </c>
      <c r="G101" s="3">
        <f t="shared" si="12"/>
        <v>2730</v>
      </c>
      <c r="H101" s="3">
        <f>+G101</f>
        <v>2730</v>
      </c>
      <c r="I101" s="3">
        <f>+[2]Sikkim!$I$73</f>
        <v>3380</v>
      </c>
      <c r="J101" s="3"/>
      <c r="K101" s="3">
        <f>+[2]Sikkim!$I$75</f>
        <v>169</v>
      </c>
      <c r="L101" s="3">
        <f t="shared" si="13"/>
        <v>3549</v>
      </c>
      <c r="M101" s="3">
        <f>+L101</f>
        <v>3549</v>
      </c>
      <c r="N101" s="3">
        <f>+[3]Sikkim!$I$73</f>
        <v>3380</v>
      </c>
      <c r="O101" s="3"/>
      <c r="P101" s="3">
        <f>+[3]Sikkim!$I$75</f>
        <v>169</v>
      </c>
      <c r="Q101" s="3">
        <f t="shared" si="14"/>
        <v>3549</v>
      </c>
      <c r="R101" s="3">
        <f>+Q101</f>
        <v>3549</v>
      </c>
      <c r="S101" s="3">
        <f>+[4]Sikkim!$C$73</f>
        <v>5200</v>
      </c>
      <c r="T101" s="3"/>
      <c r="U101" s="3">
        <v>260</v>
      </c>
      <c r="V101" s="3">
        <f t="shared" si="15"/>
        <v>5460</v>
      </c>
      <c r="W101" s="3">
        <f>+V101</f>
        <v>5460</v>
      </c>
      <c r="X101" s="3">
        <f>+[4]Sikkim!$C$73</f>
        <v>5200</v>
      </c>
      <c r="Y101" s="3"/>
      <c r="Z101" s="3">
        <v>260</v>
      </c>
      <c r="AA101" s="3">
        <f>SUM(X101:Z101)</f>
        <v>5460</v>
      </c>
      <c r="AB101" s="3">
        <f>+AA101</f>
        <v>5460</v>
      </c>
      <c r="AC101" s="3">
        <f>+[6]Sikkim!$C$69</f>
        <v>5720</v>
      </c>
      <c r="AD101" s="2"/>
      <c r="AE101" s="2"/>
      <c r="AF101" s="8">
        <f t="shared" si="16"/>
        <v>5720</v>
      </c>
      <c r="AG101" s="3">
        <f>+[7]Sikkim!$C$69</f>
        <v>5720</v>
      </c>
      <c r="AH101" s="2"/>
      <c r="AI101" s="2"/>
      <c r="AJ101" s="13">
        <f t="shared" si="17"/>
        <v>5720</v>
      </c>
      <c r="AK101" s="3">
        <f>+[8]Sikkim!$C$69</f>
        <v>5720</v>
      </c>
      <c r="AL101" s="2"/>
      <c r="AM101" s="2"/>
      <c r="AN101" s="13">
        <f t="shared" si="10"/>
        <v>5720</v>
      </c>
      <c r="AO101" s="3">
        <f>+[9]Sikkim!$C$69</f>
        <v>5720</v>
      </c>
      <c r="AP101" s="2"/>
      <c r="AQ101" s="2"/>
      <c r="AR101" s="13">
        <f t="shared" si="11"/>
        <v>5720</v>
      </c>
    </row>
    <row r="102" spans="1:44">
      <c r="A102" s="7"/>
      <c r="B102" s="2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2"/>
      <c r="X102" s="3"/>
      <c r="Y102" s="3"/>
      <c r="Z102" s="3"/>
      <c r="AA102" s="3"/>
      <c r="AB102" s="2"/>
      <c r="AC102" s="2"/>
      <c r="AD102" s="2"/>
      <c r="AE102" s="2"/>
      <c r="AF102" s="8">
        <f t="shared" si="16"/>
        <v>0</v>
      </c>
      <c r="AG102" s="2"/>
      <c r="AH102" s="2"/>
      <c r="AI102" s="2"/>
      <c r="AJ102" s="8">
        <f t="shared" si="17"/>
        <v>0</v>
      </c>
      <c r="AK102" s="2"/>
      <c r="AL102" s="2"/>
      <c r="AM102" s="2"/>
      <c r="AN102" s="18">
        <f t="shared" si="10"/>
        <v>0</v>
      </c>
      <c r="AO102" s="2"/>
      <c r="AP102" s="2"/>
      <c r="AQ102" s="2"/>
      <c r="AR102" s="18">
        <f t="shared" si="11"/>
        <v>0</v>
      </c>
    </row>
    <row r="103" spans="1:44">
      <c r="A103" s="7">
        <v>25</v>
      </c>
      <c r="B103" s="4" t="s">
        <v>43</v>
      </c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2"/>
      <c r="X103" s="3"/>
      <c r="Y103" s="3"/>
      <c r="Z103" s="3"/>
      <c r="AA103" s="3"/>
      <c r="AB103" s="2"/>
      <c r="AC103" s="2"/>
      <c r="AD103" s="2"/>
      <c r="AE103" s="2"/>
      <c r="AF103" s="8">
        <f t="shared" si="16"/>
        <v>0</v>
      </c>
      <c r="AG103" s="2"/>
      <c r="AH103" s="2"/>
      <c r="AI103" s="2"/>
      <c r="AJ103" s="8">
        <f t="shared" si="17"/>
        <v>0</v>
      </c>
      <c r="AK103" s="2"/>
      <c r="AL103" s="2"/>
      <c r="AM103" s="2"/>
      <c r="AN103" s="18">
        <f t="shared" si="10"/>
        <v>0</v>
      </c>
      <c r="AO103" s="2"/>
      <c r="AP103" s="2"/>
      <c r="AQ103" s="2"/>
      <c r="AR103" s="18">
        <f t="shared" si="11"/>
        <v>0</v>
      </c>
    </row>
    <row r="104" spans="1:44" ht="15" customHeight="1">
      <c r="A104" s="7"/>
      <c r="B104" s="2"/>
      <c r="C104" s="2" t="s">
        <v>31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>
        <f>+'[3]Andaman &amp; Nicobar'!$F$4</f>
        <v>5434</v>
      </c>
      <c r="O104" s="3"/>
      <c r="P104" s="3">
        <v>1456</v>
      </c>
      <c r="Q104" s="3">
        <f>SUM(N104:P104)</f>
        <v>6890</v>
      </c>
      <c r="R104" s="3"/>
      <c r="S104" s="3">
        <f>+'[4]Andaman &amp; Nicobar'!$F$4</f>
        <v>5434</v>
      </c>
      <c r="T104" s="3">
        <f>+'[4]Andaman &amp; Nicobar'!$F$5</f>
        <v>1456</v>
      </c>
      <c r="U104" s="3"/>
      <c r="V104" s="3">
        <f>SUM(S104:U104)</f>
        <v>6890</v>
      </c>
      <c r="W104" s="2"/>
      <c r="X104" s="3">
        <f>+'[4]Andaman &amp; Nicobar'!$F$4</f>
        <v>5434</v>
      </c>
      <c r="Y104" s="3">
        <f>+'[4]Andaman &amp; Nicobar'!$F$5</f>
        <v>1456</v>
      </c>
      <c r="Z104" s="3"/>
      <c r="AA104" s="3">
        <f>SUM(X104:Z104)</f>
        <v>6890</v>
      </c>
      <c r="AB104" s="2"/>
      <c r="AC104" s="2">
        <f>+'[6]Andaman &amp; Nicobar'!$G$5</f>
        <v>6136</v>
      </c>
      <c r="AD104" s="2">
        <v>2938</v>
      </c>
      <c r="AE104" s="2"/>
      <c r="AF104" s="8">
        <f t="shared" si="16"/>
        <v>9074</v>
      </c>
      <c r="AG104" s="2">
        <f>209*26</f>
        <v>5434</v>
      </c>
      <c r="AH104" s="2">
        <f>118*26</f>
        <v>3068</v>
      </c>
      <c r="AI104" s="2"/>
      <c r="AJ104" s="13">
        <f t="shared" si="17"/>
        <v>8502</v>
      </c>
      <c r="AK104" s="2">
        <f>209*26</f>
        <v>5434</v>
      </c>
      <c r="AL104" s="2">
        <f>118*26</f>
        <v>3068</v>
      </c>
      <c r="AM104" s="2"/>
      <c r="AN104" s="13">
        <f t="shared" si="10"/>
        <v>8502</v>
      </c>
      <c r="AO104" s="8">
        <f>+'[9]Andaman &amp; Nicobar'!$AE$13</f>
        <v>5434</v>
      </c>
      <c r="AP104" s="2">
        <f>+'[9]Andaman &amp; Nicobar'!$AE$14</f>
        <v>3068</v>
      </c>
      <c r="AQ104" s="2"/>
      <c r="AR104" s="18">
        <f t="shared" si="11"/>
        <v>8502</v>
      </c>
    </row>
    <row r="105" spans="1:44">
      <c r="A105" s="7"/>
      <c r="B105" s="2"/>
      <c r="C105" s="2" t="s">
        <v>32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>
        <f>+'[3]Andaman &amp; Nicobar'!$E$4</f>
        <v>4940</v>
      </c>
      <c r="O105" s="3"/>
      <c r="P105" s="3">
        <v>1456</v>
      </c>
      <c r="Q105" s="3">
        <f>SUM(N105:P105)</f>
        <v>6396</v>
      </c>
      <c r="R105" s="3"/>
      <c r="S105" s="3">
        <f>+'[4]Andaman &amp; Nicobar'!$E$4</f>
        <v>4940</v>
      </c>
      <c r="T105" s="3">
        <f>+'[4]Andaman &amp; Nicobar'!$E$5</f>
        <v>1456</v>
      </c>
      <c r="U105" s="3"/>
      <c r="V105" s="3">
        <f>SUM(S105:U105)</f>
        <v>6396</v>
      </c>
      <c r="W105" s="2"/>
      <c r="X105" s="3">
        <f>+'[4]Andaman &amp; Nicobar'!$E$4</f>
        <v>4940</v>
      </c>
      <c r="Y105" s="3">
        <f>+'[4]Andaman &amp; Nicobar'!$E$5</f>
        <v>1456</v>
      </c>
      <c r="Z105" s="3"/>
      <c r="AA105" s="3">
        <f>SUM(X105:Z105)</f>
        <v>6396</v>
      </c>
      <c r="AB105" s="2"/>
      <c r="AC105" s="2">
        <f>+'[6]Andaman &amp; Nicobar'!$F$5</f>
        <v>5434</v>
      </c>
      <c r="AD105" s="2">
        <v>2938</v>
      </c>
      <c r="AE105" s="2"/>
      <c r="AF105" s="8">
        <f t="shared" si="16"/>
        <v>8372</v>
      </c>
      <c r="AG105" s="2">
        <f>190*26</f>
        <v>4940</v>
      </c>
      <c r="AH105" s="2">
        <f>118*26</f>
        <v>3068</v>
      </c>
      <c r="AI105" s="2"/>
      <c r="AJ105" s="13">
        <f t="shared" si="17"/>
        <v>8008</v>
      </c>
      <c r="AK105" s="2">
        <f>190*26</f>
        <v>4940</v>
      </c>
      <c r="AL105" s="2">
        <f>118*26</f>
        <v>3068</v>
      </c>
      <c r="AM105" s="2"/>
      <c r="AN105" s="13">
        <f t="shared" si="10"/>
        <v>8008</v>
      </c>
      <c r="AO105" s="8">
        <f>+'[9]Andaman &amp; Nicobar'!$AD$13</f>
        <v>4940</v>
      </c>
      <c r="AP105" s="2">
        <f>+'[9]Andaman &amp; Nicobar'!$AD$14</f>
        <v>3068</v>
      </c>
      <c r="AQ105" s="2"/>
      <c r="AR105" s="18">
        <f t="shared" si="11"/>
        <v>8008</v>
      </c>
    </row>
    <row r="106" spans="1:44">
      <c r="A106" s="7"/>
      <c r="B106" s="2"/>
      <c r="C106" s="2" t="s">
        <v>33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>
        <f>+'[3]Andaman &amp; Nicobar'!$D$4</f>
        <v>4498</v>
      </c>
      <c r="O106" s="3"/>
      <c r="P106" s="3">
        <v>1456</v>
      </c>
      <c r="Q106" s="3">
        <f>SUM(N106:P106)</f>
        <v>5954</v>
      </c>
      <c r="R106" s="3">
        <f>+Q106</f>
        <v>5954</v>
      </c>
      <c r="S106" s="3">
        <f>+'[4]Andaman &amp; Nicobar'!$D$4</f>
        <v>4498</v>
      </c>
      <c r="T106" s="3">
        <f>+'[4]Andaman &amp; Nicobar'!$D$5</f>
        <v>1456</v>
      </c>
      <c r="U106" s="3"/>
      <c r="V106" s="3">
        <f>SUM(S106:U106)</f>
        <v>5954</v>
      </c>
      <c r="W106" s="3">
        <f>+V106</f>
        <v>5954</v>
      </c>
      <c r="X106" s="3">
        <f>+'[4]Andaman &amp; Nicobar'!$D$4</f>
        <v>4498</v>
      </c>
      <c r="Y106" s="3">
        <f>+'[4]Andaman &amp; Nicobar'!$D$5</f>
        <v>1456</v>
      </c>
      <c r="Z106" s="3"/>
      <c r="AA106" s="3">
        <f>SUM(X106:Z106)</f>
        <v>5954</v>
      </c>
      <c r="AB106" s="3">
        <f>+AA106</f>
        <v>5954</v>
      </c>
      <c r="AC106" s="2">
        <f>+'[6]Andaman &amp; Nicobar'!$E$5</f>
        <v>4940</v>
      </c>
      <c r="AD106" s="2">
        <f>+'[6]Andaman &amp; Nicobar'!$E$6</f>
        <v>2938</v>
      </c>
      <c r="AE106" s="2"/>
      <c r="AF106" s="8">
        <f t="shared" si="16"/>
        <v>7878</v>
      </c>
      <c r="AG106" s="2">
        <f>173*26</f>
        <v>4498</v>
      </c>
      <c r="AH106" s="2">
        <f>118*26</f>
        <v>3068</v>
      </c>
      <c r="AI106" s="2"/>
      <c r="AJ106" s="13">
        <f t="shared" si="17"/>
        <v>7566</v>
      </c>
      <c r="AK106" s="2">
        <f>173*26</f>
        <v>4498</v>
      </c>
      <c r="AL106" s="2">
        <f>118*26</f>
        <v>3068</v>
      </c>
      <c r="AM106" s="2"/>
      <c r="AN106" s="13">
        <f t="shared" si="10"/>
        <v>7566</v>
      </c>
      <c r="AO106" s="8">
        <f>+'[9]Andaman &amp; Nicobar'!$AC$13</f>
        <v>4498</v>
      </c>
      <c r="AP106" s="2">
        <f>+'[9]Andaman &amp; Nicobar'!$AC$14</f>
        <v>3068</v>
      </c>
      <c r="AQ106" s="2"/>
      <c r="AR106" s="18">
        <f t="shared" si="11"/>
        <v>7566</v>
      </c>
    </row>
    <row r="107" spans="1:44">
      <c r="A107" s="7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2"/>
      <c r="X107" s="3"/>
      <c r="Y107" s="3"/>
      <c r="Z107" s="3"/>
      <c r="AA107" s="3"/>
      <c r="AB107" s="2"/>
      <c r="AC107" s="2"/>
      <c r="AD107" s="2"/>
      <c r="AE107" s="2"/>
      <c r="AF107" s="8">
        <f t="shared" si="16"/>
        <v>0</v>
      </c>
      <c r="AG107" s="2"/>
      <c r="AH107" s="2"/>
      <c r="AI107" s="2"/>
      <c r="AJ107" s="8">
        <f t="shared" si="17"/>
        <v>0</v>
      </c>
      <c r="AK107" s="2"/>
      <c r="AL107" s="2"/>
      <c r="AM107" s="2"/>
      <c r="AN107" s="18">
        <f t="shared" si="10"/>
        <v>0</v>
      </c>
      <c r="AO107" s="2"/>
      <c r="AP107" s="2"/>
      <c r="AQ107" s="2"/>
      <c r="AR107" s="18">
        <f t="shared" si="11"/>
        <v>0</v>
      </c>
    </row>
    <row r="108" spans="1:44">
      <c r="A108" s="7"/>
      <c r="B108" s="4" t="s">
        <v>44</v>
      </c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2"/>
      <c r="X108" s="3"/>
      <c r="Y108" s="3"/>
      <c r="Z108" s="3"/>
      <c r="AA108" s="3"/>
      <c r="AB108" s="2"/>
      <c r="AC108" s="2"/>
      <c r="AD108" s="2"/>
      <c r="AE108" s="2"/>
      <c r="AF108" s="8">
        <f t="shared" si="16"/>
        <v>0</v>
      </c>
      <c r="AG108" s="2"/>
      <c r="AH108" s="2"/>
      <c r="AI108" s="2"/>
      <c r="AJ108" s="8">
        <f t="shared" si="17"/>
        <v>0</v>
      </c>
      <c r="AK108" s="2"/>
      <c r="AL108" s="2"/>
      <c r="AM108" s="2"/>
      <c r="AN108" s="18">
        <f t="shared" si="10"/>
        <v>0</v>
      </c>
      <c r="AO108" s="2"/>
      <c r="AP108" s="2"/>
      <c r="AQ108" s="2"/>
      <c r="AR108" s="18">
        <f t="shared" si="11"/>
        <v>0</v>
      </c>
    </row>
    <row r="109" spans="1:44" ht="15" customHeight="1">
      <c r="A109" s="7"/>
      <c r="B109" s="2"/>
      <c r="C109" s="2" t="s">
        <v>31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>
        <f>+'[3]Andaman &amp; Nicobar'!$F$10</f>
        <v>5824</v>
      </c>
      <c r="O109" s="3"/>
      <c r="P109" s="3">
        <v>1456</v>
      </c>
      <c r="Q109" s="3">
        <f>SUM(N109:P109)</f>
        <v>7280</v>
      </c>
      <c r="R109" s="3"/>
      <c r="S109" s="3">
        <f>+'[4]Andaman &amp; Nicobar'!$F$10</f>
        <v>5824</v>
      </c>
      <c r="T109" s="3">
        <f>+'[4]Andaman &amp; Nicobar'!$F$11</f>
        <v>1456</v>
      </c>
      <c r="U109" s="3"/>
      <c r="V109" s="3">
        <f>SUM(S109:U109)</f>
        <v>7280</v>
      </c>
      <c r="W109" s="2"/>
      <c r="X109" s="3">
        <f>+'[4]Andaman &amp; Nicobar'!$F$10</f>
        <v>5824</v>
      </c>
      <c r="Y109" s="3">
        <f>+'[4]Andaman &amp; Nicobar'!$F$11</f>
        <v>1456</v>
      </c>
      <c r="Z109" s="3"/>
      <c r="AA109" s="3">
        <f>SUM(X109:Z109)</f>
        <v>7280</v>
      </c>
      <c r="AB109" s="2"/>
      <c r="AC109" s="2">
        <f>+'[6]Andaman &amp; Nicobar'!$G$11</f>
        <v>6604</v>
      </c>
      <c r="AD109" s="2">
        <v>2938</v>
      </c>
      <c r="AE109" s="2"/>
      <c r="AF109" s="8">
        <f t="shared" si="16"/>
        <v>9542</v>
      </c>
      <c r="AG109" s="2">
        <f>224*26</f>
        <v>5824</v>
      </c>
      <c r="AH109" s="2">
        <f>118*26</f>
        <v>3068</v>
      </c>
      <c r="AI109" s="2"/>
      <c r="AJ109" s="13">
        <f t="shared" si="17"/>
        <v>8892</v>
      </c>
      <c r="AK109" s="2">
        <f>224*26</f>
        <v>5824</v>
      </c>
      <c r="AL109" s="2">
        <f>118*26</f>
        <v>3068</v>
      </c>
      <c r="AM109" s="2"/>
      <c r="AN109" s="13">
        <f t="shared" si="10"/>
        <v>8892</v>
      </c>
      <c r="AO109" s="3">
        <f>+'[9]Andaman &amp; Nicobar'!$AE$21</f>
        <v>5824</v>
      </c>
      <c r="AP109" s="3">
        <f>+'[9]Andaman &amp; Nicobar'!$AE$22</f>
        <v>3068</v>
      </c>
      <c r="AQ109" s="2"/>
      <c r="AR109" s="13">
        <f t="shared" si="11"/>
        <v>8892</v>
      </c>
    </row>
    <row r="110" spans="1:44">
      <c r="A110" s="7"/>
      <c r="B110" s="2"/>
      <c r="C110" s="2" t="s">
        <v>32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>
        <f>+'[3]Andaman &amp; Nicobar'!$E$10</f>
        <v>5304</v>
      </c>
      <c r="O110" s="3"/>
      <c r="P110" s="3">
        <v>1456</v>
      </c>
      <c r="Q110" s="3">
        <f>SUM(N110:P110)</f>
        <v>6760</v>
      </c>
      <c r="R110" s="3"/>
      <c r="S110" s="3">
        <f>+'[4]Andaman &amp; Nicobar'!$E$10</f>
        <v>5304</v>
      </c>
      <c r="T110" s="3">
        <f>+'[4]Andaman &amp; Nicobar'!$F$11</f>
        <v>1456</v>
      </c>
      <c r="U110" s="3"/>
      <c r="V110" s="3">
        <f>SUM(S110:U110)</f>
        <v>6760</v>
      </c>
      <c r="W110" s="2"/>
      <c r="X110" s="3">
        <f>+'[4]Andaman &amp; Nicobar'!$E$10</f>
        <v>5304</v>
      </c>
      <c r="Y110" s="3">
        <f>+'[4]Andaman &amp; Nicobar'!$F$11</f>
        <v>1456</v>
      </c>
      <c r="Z110" s="3"/>
      <c r="AA110" s="3">
        <f>SUM(X110:Z110)</f>
        <v>6760</v>
      </c>
      <c r="AB110" s="2"/>
      <c r="AC110" s="2">
        <f>+'[6]Andaman &amp; Nicobar'!$F$11</f>
        <v>5824</v>
      </c>
      <c r="AD110" s="2">
        <v>2938</v>
      </c>
      <c r="AE110" s="2"/>
      <c r="AF110" s="8">
        <f t="shared" si="16"/>
        <v>8762</v>
      </c>
      <c r="AG110" s="2">
        <f>204*26</f>
        <v>5304</v>
      </c>
      <c r="AH110" s="2">
        <f>118*26</f>
        <v>3068</v>
      </c>
      <c r="AI110" s="2"/>
      <c r="AJ110" s="13">
        <f t="shared" si="17"/>
        <v>8372</v>
      </c>
      <c r="AK110" s="2">
        <f>204*26</f>
        <v>5304</v>
      </c>
      <c r="AL110" s="2">
        <f>118*26</f>
        <v>3068</v>
      </c>
      <c r="AM110" s="2"/>
      <c r="AN110" s="13">
        <f t="shared" ref="AN110:AN115" si="18">SUM(AK110:AM110)</f>
        <v>8372</v>
      </c>
      <c r="AO110" s="3">
        <f>+'[9]Andaman &amp; Nicobar'!$AD$21</f>
        <v>5304</v>
      </c>
      <c r="AP110" s="3">
        <f>+'[9]Andaman &amp; Nicobar'!$AD$22</f>
        <v>3068</v>
      </c>
      <c r="AQ110" s="2"/>
      <c r="AR110" s="13">
        <f t="shared" ref="AR110:AR115" si="19">SUM(AO110:AQ110)</f>
        <v>8372</v>
      </c>
    </row>
    <row r="111" spans="1:44">
      <c r="A111" s="7"/>
      <c r="B111" s="2"/>
      <c r="C111" s="2" t="s">
        <v>33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>
        <f>+'[3]Andaman &amp; Nicobar'!$D$10</f>
        <v>4836</v>
      </c>
      <c r="O111" s="3"/>
      <c r="P111" s="3">
        <v>1456</v>
      </c>
      <c r="Q111" s="3">
        <f>SUM(N111:P111)</f>
        <v>6292</v>
      </c>
      <c r="R111" s="3">
        <f>+Q111</f>
        <v>6292</v>
      </c>
      <c r="S111" s="3">
        <f>+'[4]Andaman &amp; Nicobar'!$D$10</f>
        <v>4836</v>
      </c>
      <c r="T111" s="3">
        <f>+'[4]Andaman &amp; Nicobar'!$F$11</f>
        <v>1456</v>
      </c>
      <c r="U111" s="3"/>
      <c r="V111" s="3">
        <f>SUM(S111:U111)</f>
        <v>6292</v>
      </c>
      <c r="W111" s="3">
        <f>+V111</f>
        <v>6292</v>
      </c>
      <c r="X111" s="3">
        <f>+'[4]Andaman &amp; Nicobar'!$D$10</f>
        <v>4836</v>
      </c>
      <c r="Y111" s="3">
        <f>+'[4]Andaman &amp; Nicobar'!$F$11</f>
        <v>1456</v>
      </c>
      <c r="Z111" s="3"/>
      <c r="AA111" s="3">
        <f>SUM(X111:Z111)</f>
        <v>6292</v>
      </c>
      <c r="AB111" s="3">
        <f>+AA111</f>
        <v>6292</v>
      </c>
      <c r="AC111" s="2">
        <f>+'[6]Andaman &amp; Nicobar'!$E$11</f>
        <v>5304</v>
      </c>
      <c r="AD111" s="2">
        <f>+'[6]Andaman &amp; Nicobar'!$E$12</f>
        <v>2938</v>
      </c>
      <c r="AE111" s="2"/>
      <c r="AF111" s="8">
        <f t="shared" si="16"/>
        <v>8242</v>
      </c>
      <c r="AG111" s="2">
        <f>186*26</f>
        <v>4836</v>
      </c>
      <c r="AH111" s="2">
        <f>118*26</f>
        <v>3068</v>
      </c>
      <c r="AI111" s="2"/>
      <c r="AJ111" s="13">
        <f t="shared" si="17"/>
        <v>7904</v>
      </c>
      <c r="AK111" s="2">
        <f>186*26</f>
        <v>4836</v>
      </c>
      <c r="AL111" s="2">
        <f>118*26</f>
        <v>3068</v>
      </c>
      <c r="AM111" s="2"/>
      <c r="AN111" s="13">
        <f t="shared" si="18"/>
        <v>7904</v>
      </c>
      <c r="AO111" s="3">
        <f>+'[9]Andaman &amp; Nicobar'!$AC$21</f>
        <v>4836</v>
      </c>
      <c r="AP111" s="3">
        <f>+'[9]Andaman &amp; Nicobar'!$AC$22</f>
        <v>3068</v>
      </c>
      <c r="AQ111" s="2"/>
      <c r="AR111" s="13">
        <f t="shared" si="19"/>
        <v>7904</v>
      </c>
    </row>
    <row r="112" spans="1:44">
      <c r="A112" s="7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2"/>
      <c r="AC112" s="2"/>
      <c r="AD112" s="2"/>
      <c r="AE112" s="2"/>
      <c r="AF112" s="8">
        <f t="shared" si="16"/>
        <v>0</v>
      </c>
      <c r="AG112" s="2"/>
      <c r="AH112" s="2"/>
      <c r="AI112" s="2"/>
      <c r="AJ112" s="8">
        <f t="shared" si="17"/>
        <v>0</v>
      </c>
      <c r="AK112" s="2"/>
      <c r="AL112" s="2"/>
      <c r="AM112" s="2"/>
      <c r="AN112" s="18">
        <f t="shared" si="18"/>
        <v>0</v>
      </c>
      <c r="AO112" s="2"/>
      <c r="AP112" s="2"/>
      <c r="AQ112" s="2"/>
      <c r="AR112" s="18">
        <f t="shared" si="19"/>
        <v>0</v>
      </c>
    </row>
    <row r="113" spans="1:44">
      <c r="A113" s="7">
        <v>26</v>
      </c>
      <c r="B113" s="4" t="s">
        <v>47</v>
      </c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2"/>
      <c r="AC113" s="2"/>
      <c r="AD113" s="2"/>
      <c r="AE113" s="2"/>
      <c r="AF113" s="8">
        <f t="shared" si="16"/>
        <v>0</v>
      </c>
      <c r="AG113" s="2"/>
      <c r="AH113" s="2"/>
      <c r="AI113" s="2"/>
      <c r="AJ113" s="8">
        <f t="shared" si="17"/>
        <v>0</v>
      </c>
      <c r="AK113" s="2"/>
      <c r="AL113" s="2"/>
      <c r="AM113" s="2"/>
      <c r="AN113" s="18">
        <f t="shared" si="18"/>
        <v>0</v>
      </c>
      <c r="AO113" s="2"/>
      <c r="AP113" s="2"/>
      <c r="AQ113" s="2"/>
      <c r="AR113" s="18">
        <f t="shared" si="19"/>
        <v>0</v>
      </c>
    </row>
    <row r="114" spans="1:44" ht="15" customHeight="1">
      <c r="A114" s="7"/>
      <c r="B114" s="2"/>
      <c r="C114" s="2" t="s">
        <v>31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>
        <f>+'[5]Dadra and Nagar Haveli'!$F$5</f>
        <v>3328</v>
      </c>
      <c r="Y114" s="3">
        <f>+'[5]Dadra and Nagar Haveli'!$G$5</f>
        <v>2106</v>
      </c>
      <c r="Z114" s="3"/>
      <c r="AA114" s="3">
        <f>SUM(X114:Z114)</f>
        <v>5434</v>
      </c>
      <c r="AB114" s="2"/>
      <c r="AC114" s="2">
        <f>128*26</f>
        <v>3328</v>
      </c>
      <c r="AD114" s="2">
        <f>81*26</f>
        <v>2106</v>
      </c>
      <c r="AE114" s="2"/>
      <c r="AF114" s="8">
        <f t="shared" si="16"/>
        <v>5434</v>
      </c>
      <c r="AG114" s="2">
        <f>284*26</f>
        <v>7384</v>
      </c>
      <c r="AH114" s="2">
        <f>0.2*26</f>
        <v>5.2</v>
      </c>
      <c r="AI114" s="2"/>
      <c r="AJ114" s="13">
        <f t="shared" si="17"/>
        <v>7389.2</v>
      </c>
      <c r="AK114" s="2">
        <f>+'[8]Dadra and Nagar Haveli'!$B$14</f>
        <v>7384</v>
      </c>
      <c r="AL114" s="2">
        <f>+'[8]Dadra and Nagar Haveli'!$B$15</f>
        <v>252.2</v>
      </c>
      <c r="AM114" s="2"/>
      <c r="AN114" s="13">
        <f t="shared" si="18"/>
        <v>7636.2</v>
      </c>
      <c r="AO114" s="2">
        <f>+'[9]Dadra and Nagar Haveli'!$B$14</f>
        <v>7384</v>
      </c>
      <c r="AP114" s="2">
        <v>252</v>
      </c>
      <c r="AQ114" s="2"/>
      <c r="AR114" s="13">
        <f t="shared" si="19"/>
        <v>7636</v>
      </c>
    </row>
    <row r="115" spans="1:44">
      <c r="A115" s="7"/>
      <c r="B115" s="2"/>
      <c r="C115" s="2" t="s">
        <v>32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>
        <f>+'[5]Dadra and Nagar Haveli'!$F$6</f>
        <v>3172</v>
      </c>
      <c r="Y115" s="3">
        <f>+'[5]Dadra and Nagar Haveli'!$G$6</f>
        <v>2106</v>
      </c>
      <c r="Z115" s="3"/>
      <c r="AA115" s="3">
        <f>SUM(X115:Z115)</f>
        <v>5278</v>
      </c>
      <c r="AB115" s="2"/>
      <c r="AC115" s="2">
        <f>122*26</f>
        <v>3172</v>
      </c>
      <c r="AD115" s="2">
        <f>81*26</f>
        <v>2106</v>
      </c>
      <c r="AE115" s="2"/>
      <c r="AF115" s="8">
        <f t="shared" si="16"/>
        <v>5278</v>
      </c>
      <c r="AG115" s="2">
        <f>276*26</f>
        <v>7176</v>
      </c>
      <c r="AH115" s="2">
        <f>0.2*26</f>
        <v>5.2</v>
      </c>
      <c r="AI115" s="2"/>
      <c r="AJ115" s="13">
        <f t="shared" si="17"/>
        <v>7181.2</v>
      </c>
      <c r="AK115" s="2">
        <f>+'[8]Dadra and Nagar Haveli'!$C$14</f>
        <v>7176</v>
      </c>
      <c r="AL115" s="2">
        <f>+'[8]Dadra and Nagar Haveli'!$C$15</f>
        <v>252.2</v>
      </c>
      <c r="AM115" s="2"/>
      <c r="AN115" s="13">
        <f t="shared" si="18"/>
        <v>7428.2</v>
      </c>
      <c r="AO115" s="2">
        <f>+'[9]Dadra and Nagar Haveli'!$C$14</f>
        <v>7176</v>
      </c>
      <c r="AP115" s="2">
        <v>252</v>
      </c>
      <c r="AQ115" s="2"/>
      <c r="AR115" s="13">
        <f t="shared" si="19"/>
        <v>7428</v>
      </c>
    </row>
    <row r="116" spans="1:44">
      <c r="A116" s="7"/>
      <c r="B116" s="2"/>
      <c r="C116" s="2" t="s">
        <v>33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>
        <f>+'[5]Dadra and Nagar Haveli'!$F$7</f>
        <v>2990</v>
      </c>
      <c r="Y116" s="3">
        <f>+'[5]Dadra and Nagar Haveli'!$G$7</f>
        <v>2106</v>
      </c>
      <c r="Z116" s="3"/>
      <c r="AA116" s="3">
        <f>SUM(X116:Z116)</f>
        <v>5096</v>
      </c>
      <c r="AB116" s="3">
        <f>+AA116</f>
        <v>5096</v>
      </c>
      <c r="AC116" s="2">
        <f>115*26</f>
        <v>2990</v>
      </c>
      <c r="AD116" s="2">
        <f>81*26</f>
        <v>2106</v>
      </c>
      <c r="AE116" s="2"/>
      <c r="AF116" s="8">
        <f t="shared" si="16"/>
        <v>5096</v>
      </c>
      <c r="AG116" s="2">
        <f>268*26</f>
        <v>6968</v>
      </c>
      <c r="AH116" s="2">
        <f>0.2*26</f>
        <v>5.2</v>
      </c>
      <c r="AI116" s="2"/>
      <c r="AJ116" s="13">
        <f>SUM(AG116:AI116)</f>
        <v>6973.2</v>
      </c>
      <c r="AK116" s="2">
        <f>+'[8]Dadra and Nagar Haveli'!$D$14</f>
        <v>6968</v>
      </c>
      <c r="AL116" s="2">
        <f>+'[8]Dadra and Nagar Haveli'!$D$15</f>
        <v>252.2</v>
      </c>
      <c r="AM116" s="2"/>
      <c r="AN116" s="13">
        <f>SUM(AK116:AM116)</f>
        <v>7220.2</v>
      </c>
      <c r="AO116" s="2">
        <f>+'[9]Dadra and Nagar Haveli'!$D$14</f>
        <v>6968</v>
      </c>
      <c r="AP116" s="2">
        <v>252</v>
      </c>
      <c r="AQ116" s="2"/>
      <c r="AR116" s="13">
        <f>SUM(AO116:AQ116)</f>
        <v>7220</v>
      </c>
    </row>
    <row r="117" spans="1:44">
      <c r="A117" s="7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2"/>
      <c r="AC117" s="2"/>
      <c r="AD117" s="2"/>
      <c r="AE117" s="2"/>
      <c r="AF117" s="8">
        <f t="shared" si="16"/>
        <v>0</v>
      </c>
      <c r="AG117" s="2"/>
      <c r="AH117" s="2"/>
      <c r="AI117" s="2"/>
      <c r="AJ117" s="8">
        <f t="shared" si="17"/>
        <v>0</v>
      </c>
      <c r="AK117" s="2"/>
      <c r="AL117" s="2"/>
      <c r="AM117" s="2"/>
      <c r="AN117" s="18">
        <f t="shared" ref="AN117:AN126" si="20">SUM(AK117:AM117)</f>
        <v>0</v>
      </c>
      <c r="AO117" s="2"/>
      <c r="AP117" s="2"/>
      <c r="AQ117" s="2"/>
      <c r="AR117" s="18">
        <f t="shared" ref="AR117:AR126" si="21">SUM(AO117:AQ117)</f>
        <v>0</v>
      </c>
    </row>
    <row r="118" spans="1:44">
      <c r="A118" s="7">
        <v>27</v>
      </c>
      <c r="B118" s="4" t="s">
        <v>48</v>
      </c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2"/>
      <c r="AC118" s="2"/>
      <c r="AD118" s="2"/>
      <c r="AE118" s="2"/>
      <c r="AF118" s="8">
        <f t="shared" si="16"/>
        <v>0</v>
      </c>
      <c r="AG118" s="2"/>
      <c r="AH118" s="2"/>
      <c r="AI118" s="2"/>
      <c r="AJ118" s="8">
        <f t="shared" si="17"/>
        <v>0</v>
      </c>
      <c r="AK118" s="2"/>
      <c r="AL118" s="2"/>
      <c r="AM118" s="2"/>
      <c r="AN118" s="18">
        <f t="shared" si="20"/>
        <v>0</v>
      </c>
      <c r="AO118" s="2"/>
      <c r="AP118" s="2"/>
      <c r="AQ118" s="2"/>
      <c r="AR118" s="18">
        <f t="shared" si="21"/>
        <v>0</v>
      </c>
    </row>
    <row r="119" spans="1:44">
      <c r="A119" s="7"/>
      <c r="B119" s="2"/>
      <c r="C119" s="2" t="s">
        <v>31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>
        <f>+[5]Mizoram!$E$7</f>
        <v>8060</v>
      </c>
      <c r="Y119" s="3"/>
      <c r="Z119" s="3"/>
      <c r="AA119" s="3">
        <f>SUM(X119:Z119)</f>
        <v>8060</v>
      </c>
      <c r="AB119" s="2"/>
      <c r="AC119" s="2">
        <f>310*26</f>
        <v>8060</v>
      </c>
      <c r="AD119" s="2"/>
      <c r="AE119" s="2"/>
      <c r="AF119" s="8">
        <f t="shared" si="16"/>
        <v>8060</v>
      </c>
      <c r="AG119" s="2">
        <f>310*26</f>
        <v>8060</v>
      </c>
      <c r="AH119" s="2"/>
      <c r="AI119" s="2"/>
      <c r="AJ119" s="13">
        <f t="shared" si="17"/>
        <v>8060</v>
      </c>
      <c r="AK119" s="3">
        <f>+[8]Mizoram!$K$9</f>
        <v>9620</v>
      </c>
      <c r="AL119" s="2"/>
      <c r="AM119" s="2"/>
      <c r="AN119" s="13">
        <f t="shared" si="20"/>
        <v>9620</v>
      </c>
      <c r="AO119" s="3">
        <f>+[9]Mizoram!$K$9</f>
        <v>9620</v>
      </c>
      <c r="AP119" s="2"/>
      <c r="AQ119" s="2"/>
      <c r="AR119" s="13">
        <f t="shared" si="21"/>
        <v>9620</v>
      </c>
    </row>
    <row r="120" spans="1:44">
      <c r="A120" s="7"/>
      <c r="B120" s="2"/>
      <c r="C120" s="2" t="s">
        <v>32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>
        <f>+[5]Mizoram!$E$6</f>
        <v>6500</v>
      </c>
      <c r="Y120" s="3"/>
      <c r="Z120" s="3"/>
      <c r="AA120" s="3">
        <f>SUM(X120:Z120)</f>
        <v>6500</v>
      </c>
      <c r="AB120" s="2"/>
      <c r="AC120" s="2">
        <f>250*26</f>
        <v>6500</v>
      </c>
      <c r="AD120" s="2"/>
      <c r="AE120" s="2"/>
      <c r="AF120" s="8">
        <f t="shared" si="16"/>
        <v>6500</v>
      </c>
      <c r="AG120" s="2">
        <f>250*26</f>
        <v>6500</v>
      </c>
      <c r="AH120" s="2"/>
      <c r="AI120" s="2"/>
      <c r="AJ120" s="13">
        <f t="shared" si="17"/>
        <v>6500</v>
      </c>
      <c r="AK120" s="3">
        <f>+[8]Mizoram!$G$9</f>
        <v>7800</v>
      </c>
      <c r="AL120" s="2"/>
      <c r="AM120" s="2"/>
      <c r="AN120" s="13">
        <f t="shared" si="20"/>
        <v>7800</v>
      </c>
      <c r="AO120" s="3">
        <f>+[9]Mizoram!$G$9</f>
        <v>7800</v>
      </c>
      <c r="AP120" s="2"/>
      <c r="AQ120" s="2"/>
      <c r="AR120" s="13">
        <f t="shared" si="21"/>
        <v>7800</v>
      </c>
    </row>
    <row r="121" spans="1:44">
      <c r="A121" s="7"/>
      <c r="B121" s="2"/>
      <c r="C121" s="2" t="s">
        <v>33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>
        <f>+[5]Mizoram!$E$5</f>
        <v>5720</v>
      </c>
      <c r="Y121" s="3"/>
      <c r="Z121" s="3"/>
      <c r="AA121" s="3">
        <f>SUM(X121:Z121)</f>
        <v>5720</v>
      </c>
      <c r="AB121" s="3">
        <f>+AA121</f>
        <v>5720</v>
      </c>
      <c r="AC121" s="2">
        <f>220*26</f>
        <v>5720</v>
      </c>
      <c r="AD121" s="2"/>
      <c r="AE121" s="2"/>
      <c r="AF121" s="8">
        <f t="shared" si="16"/>
        <v>5720</v>
      </c>
      <c r="AG121" s="2">
        <f>220*26</f>
        <v>5720</v>
      </c>
      <c r="AH121" s="2"/>
      <c r="AI121" s="2"/>
      <c r="AJ121" s="13">
        <f t="shared" si="17"/>
        <v>5720</v>
      </c>
      <c r="AK121" s="2">
        <f>+[8]Mizoram!$C$9</f>
        <v>7020</v>
      </c>
      <c r="AL121" s="2"/>
      <c r="AM121" s="2"/>
      <c r="AN121" s="13">
        <f t="shared" si="20"/>
        <v>7020</v>
      </c>
      <c r="AO121" s="2">
        <f>+[9]Mizoram!$C$9</f>
        <v>7020</v>
      </c>
      <c r="AP121" s="2"/>
      <c r="AQ121" s="2"/>
      <c r="AR121" s="13">
        <f t="shared" si="21"/>
        <v>7020</v>
      </c>
    </row>
    <row r="122" spans="1:44">
      <c r="A122" s="7"/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2"/>
      <c r="AC122" s="2"/>
      <c r="AD122" s="2"/>
      <c r="AE122" s="2"/>
      <c r="AF122" s="8">
        <f t="shared" si="16"/>
        <v>0</v>
      </c>
      <c r="AG122" s="2"/>
      <c r="AH122" s="2"/>
      <c r="AI122" s="2"/>
      <c r="AJ122" s="8">
        <f t="shared" si="17"/>
        <v>0</v>
      </c>
      <c r="AK122" s="2"/>
      <c r="AL122" s="2"/>
      <c r="AM122" s="2"/>
      <c r="AN122" s="18">
        <f t="shared" si="20"/>
        <v>0</v>
      </c>
      <c r="AO122" s="2"/>
      <c r="AP122" s="2"/>
      <c r="AQ122" s="2"/>
      <c r="AR122" s="18">
        <f t="shared" si="21"/>
        <v>0</v>
      </c>
    </row>
    <row r="123" spans="1:44">
      <c r="A123" s="7">
        <v>28</v>
      </c>
      <c r="B123" s="4" t="s">
        <v>49</v>
      </c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2"/>
      <c r="AC123" s="2"/>
      <c r="AD123" s="2"/>
      <c r="AE123" s="2"/>
      <c r="AF123" s="8">
        <f t="shared" si="16"/>
        <v>0</v>
      </c>
      <c r="AG123" s="2"/>
      <c r="AH123" s="2"/>
      <c r="AI123" s="2"/>
      <c r="AJ123" s="8">
        <f t="shared" si="17"/>
        <v>0</v>
      </c>
      <c r="AK123" s="2"/>
      <c r="AL123" s="2"/>
      <c r="AM123" s="2"/>
      <c r="AN123" s="18">
        <f t="shared" si="20"/>
        <v>0</v>
      </c>
      <c r="AO123" s="2"/>
      <c r="AP123" s="2"/>
      <c r="AQ123" s="2"/>
      <c r="AR123" s="18">
        <f t="shared" si="21"/>
        <v>0</v>
      </c>
    </row>
    <row r="124" spans="1:44" ht="15" customHeight="1">
      <c r="A124" s="7"/>
      <c r="B124" s="2"/>
      <c r="C124" s="2" t="s">
        <v>31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>
        <f>+[5]Telangana!$F$26</f>
        <v>4722</v>
      </c>
      <c r="Y124" s="3">
        <v>3782</v>
      </c>
      <c r="Z124" s="3"/>
      <c r="AA124" s="3">
        <f>SUM(X124:Z124)</f>
        <v>8504</v>
      </c>
      <c r="AB124" s="2"/>
      <c r="AC124" s="2">
        <v>4722</v>
      </c>
      <c r="AD124" s="2">
        <v>3782</v>
      </c>
      <c r="AE124" s="2"/>
      <c r="AF124" s="8">
        <f t="shared" si="16"/>
        <v>8504</v>
      </c>
      <c r="AG124" s="8">
        <f>+[7]Telangana!$F$26</f>
        <v>4722</v>
      </c>
      <c r="AH124" s="8">
        <f>+[7]Telangana!$F$27</f>
        <v>4121.6000000000004</v>
      </c>
      <c r="AI124" s="2"/>
      <c r="AJ124" s="13">
        <f t="shared" si="17"/>
        <v>8843.6</v>
      </c>
      <c r="AK124" s="8">
        <f>+[8]Telangana!$F$8</f>
        <v>4722</v>
      </c>
      <c r="AL124" s="8">
        <v>4569</v>
      </c>
      <c r="AM124" s="2"/>
      <c r="AN124" s="13">
        <f t="shared" si="20"/>
        <v>9291</v>
      </c>
      <c r="AO124" s="8">
        <f>+[9]Telangana!$F$8</f>
        <v>4722</v>
      </c>
      <c r="AP124" s="8">
        <f>+[9]Telangana!$F$9</f>
        <v>4774.4000000000005</v>
      </c>
      <c r="AQ124" s="2"/>
      <c r="AR124" s="13">
        <f t="shared" si="21"/>
        <v>9496.4000000000015</v>
      </c>
    </row>
    <row r="125" spans="1:44">
      <c r="A125" s="7"/>
      <c r="B125" s="2"/>
      <c r="C125" s="2" t="s">
        <v>32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>
        <f>+[5]Telangana!$I$26</f>
        <v>4520</v>
      </c>
      <c r="Y125" s="3">
        <v>3782</v>
      </c>
      <c r="Z125" s="3"/>
      <c r="AA125" s="3">
        <f>SUM(X125:Z125)</f>
        <v>8302</v>
      </c>
      <c r="AB125" s="2"/>
      <c r="AC125" s="2">
        <v>4520</v>
      </c>
      <c r="AD125" s="2">
        <v>3782</v>
      </c>
      <c r="AE125" s="2"/>
      <c r="AF125" s="8">
        <f t="shared" si="16"/>
        <v>8302</v>
      </c>
      <c r="AG125" s="8">
        <f>+[7]Telangana!$I$26</f>
        <v>4520</v>
      </c>
      <c r="AH125" s="8">
        <f>+[7]Telangana!$I$27</f>
        <v>4121.6000000000004</v>
      </c>
      <c r="AI125" s="2"/>
      <c r="AJ125" s="13">
        <f t="shared" si="17"/>
        <v>8641.6</v>
      </c>
      <c r="AK125" s="8">
        <f>+[8]Telangana!$I$8</f>
        <v>4520</v>
      </c>
      <c r="AL125" s="8">
        <v>4569</v>
      </c>
      <c r="AM125" s="2"/>
      <c r="AN125" s="13">
        <f t="shared" si="20"/>
        <v>9089</v>
      </c>
      <c r="AO125" s="8">
        <f>+[9]Telangana!$I$8</f>
        <v>4520</v>
      </c>
      <c r="AP125" s="8">
        <f>+[9]Telangana!$I$9</f>
        <v>4774.4000000000005</v>
      </c>
      <c r="AQ125" s="2"/>
      <c r="AR125" s="13">
        <f t="shared" si="21"/>
        <v>9294.4000000000015</v>
      </c>
    </row>
    <row r="126" spans="1:44">
      <c r="A126" s="7"/>
      <c r="B126" s="2"/>
      <c r="C126" s="2" t="s">
        <v>33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>
        <f>+[5]Telangana!$L$26</f>
        <v>4102</v>
      </c>
      <c r="Y126" s="3">
        <v>3782</v>
      </c>
      <c r="Z126" s="3"/>
      <c r="AA126" s="3">
        <f>SUM(X126:Z126)</f>
        <v>7884</v>
      </c>
      <c r="AB126" s="3">
        <f>+AA126</f>
        <v>7884</v>
      </c>
      <c r="AC126" s="2">
        <v>4102</v>
      </c>
      <c r="AD126" s="2">
        <v>3782</v>
      </c>
      <c r="AE126" s="2"/>
      <c r="AF126" s="8">
        <f t="shared" si="16"/>
        <v>7884</v>
      </c>
      <c r="AG126" s="8">
        <f>+[7]Telangana!$L$26</f>
        <v>4102</v>
      </c>
      <c r="AH126" s="8">
        <f>+[7]Telangana!$L$27</f>
        <v>4121.6000000000004</v>
      </c>
      <c r="AI126" s="2"/>
      <c r="AJ126" s="13">
        <f t="shared" si="17"/>
        <v>8223.6</v>
      </c>
      <c r="AK126" s="8">
        <f>+[8]Telangana!$L$8</f>
        <v>4102</v>
      </c>
      <c r="AL126" s="8">
        <v>4569</v>
      </c>
      <c r="AM126" s="2"/>
      <c r="AN126" s="13">
        <f t="shared" si="20"/>
        <v>8671</v>
      </c>
      <c r="AO126" s="8">
        <f>+[9]Telangana!$L$8</f>
        <v>4102</v>
      </c>
      <c r="AP126" s="8">
        <f>+[9]Telangana!$L$9</f>
        <v>4774.4000000000005</v>
      </c>
      <c r="AQ126" s="2"/>
      <c r="AR126" s="13">
        <f t="shared" si="21"/>
        <v>8876.4000000000015</v>
      </c>
    </row>
    <row r="127" spans="1:44">
      <c r="A127" s="7"/>
      <c r="B127" s="2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16"/>
      <c r="AO127" s="2"/>
      <c r="AP127" s="2"/>
      <c r="AQ127" s="2"/>
      <c r="AR127" s="16"/>
    </row>
    <row r="128" spans="1:44">
      <c r="A128" s="7"/>
      <c r="B128" s="2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16"/>
      <c r="AO128" s="2"/>
      <c r="AP128" s="2"/>
      <c r="AQ128" s="2"/>
      <c r="AR128" s="16"/>
    </row>
    <row r="129" spans="1:46">
      <c r="A129" s="7">
        <v>29</v>
      </c>
      <c r="B129" s="2" t="s">
        <v>50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16"/>
      <c r="AO129" s="2"/>
      <c r="AP129" s="2"/>
      <c r="AQ129" s="2"/>
      <c r="AR129" s="16"/>
    </row>
    <row r="130" spans="1:46">
      <c r="A130" s="7"/>
      <c r="B130" s="2"/>
      <c r="C130" s="2" t="s">
        <v>31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>
        <v>4018</v>
      </c>
      <c r="AD130" s="2">
        <v>204</v>
      </c>
      <c r="AE130" s="2"/>
      <c r="AF130" s="8">
        <f>SUM(AC130:AE130)</f>
        <v>4222</v>
      </c>
      <c r="AG130" s="2">
        <v>4018</v>
      </c>
      <c r="AH130" s="2">
        <f>1115+155</f>
        <v>1270</v>
      </c>
      <c r="AI130" s="2"/>
      <c r="AJ130" s="13">
        <f>SUM(AG130:AI130)</f>
        <v>5288</v>
      </c>
      <c r="AK130" s="2">
        <f>+[8]Tripura!$J$11</f>
        <v>4944</v>
      </c>
      <c r="AL130" s="2"/>
      <c r="AM130" s="2"/>
      <c r="AN130" s="13">
        <f>SUM(AK130:AM130)</f>
        <v>4944</v>
      </c>
      <c r="AO130" s="2">
        <f>+[9]Tripura!$J$11</f>
        <v>4944</v>
      </c>
      <c r="AP130" s="2"/>
      <c r="AQ130" s="2"/>
      <c r="AR130" s="13">
        <f>SUM(AO130:AQ130)</f>
        <v>4944</v>
      </c>
    </row>
    <row r="131" spans="1:46">
      <c r="A131" s="7"/>
      <c r="B131" s="2"/>
      <c r="C131" s="2" t="s">
        <v>32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>
        <v>3593</v>
      </c>
      <c r="AD131" s="2">
        <v>183</v>
      </c>
      <c r="AE131" s="2"/>
      <c r="AF131" s="8">
        <f>SUM(AC131:AE131)</f>
        <v>3776</v>
      </c>
      <c r="AG131" s="2">
        <v>3593</v>
      </c>
      <c r="AH131" s="2">
        <f>997+138</f>
        <v>1135</v>
      </c>
      <c r="AI131" s="2"/>
      <c r="AJ131" s="13">
        <f>SUM(AG131:AI131)</f>
        <v>4728</v>
      </c>
      <c r="AK131" s="2">
        <f>+[8]Tripura!$G$11</f>
        <v>4421</v>
      </c>
      <c r="AL131" s="2"/>
      <c r="AM131" s="2"/>
      <c r="AN131" s="13">
        <f>SUM(AK131:AM131)</f>
        <v>4421</v>
      </c>
      <c r="AO131" s="2">
        <f>+[9]Tripura!$G$11</f>
        <v>4421</v>
      </c>
      <c r="AP131" s="2"/>
      <c r="AQ131" s="2"/>
      <c r="AR131" s="13">
        <f>SUM(AO131:AQ131)</f>
        <v>4421</v>
      </c>
    </row>
    <row r="132" spans="1:46">
      <c r="A132" s="7"/>
      <c r="B132" s="2"/>
      <c r="C132" s="2" t="s">
        <v>33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>
        <v>3275</v>
      </c>
      <c r="AD132" s="2">
        <v>167</v>
      </c>
      <c r="AE132" s="2"/>
      <c r="AF132" s="8">
        <f>SUM(AC132:AE132)</f>
        <v>3442</v>
      </c>
      <c r="AG132" s="2">
        <v>3275</v>
      </c>
      <c r="AH132" s="2">
        <f>909+126</f>
        <v>1035</v>
      </c>
      <c r="AI132" s="2"/>
      <c r="AJ132" s="13">
        <f>SUM(AG132:AI132)</f>
        <v>4310</v>
      </c>
      <c r="AK132" s="2">
        <f>+[8]Tripura!$D$11</f>
        <v>4030</v>
      </c>
      <c r="AL132" s="2"/>
      <c r="AM132" s="2"/>
      <c r="AN132" s="13">
        <f>SUM(AK132:AM132)</f>
        <v>4030</v>
      </c>
      <c r="AO132" s="2">
        <f>+[9]Tripura!$D$11</f>
        <v>4030</v>
      </c>
      <c r="AP132" s="2"/>
      <c r="AQ132" s="2"/>
      <c r="AR132" s="13">
        <f>SUM(AO132:AQ132)</f>
        <v>4030</v>
      </c>
    </row>
    <row r="134" spans="1:46">
      <c r="A134" s="1">
        <v>30</v>
      </c>
      <c r="B134" t="s">
        <v>51</v>
      </c>
    </row>
    <row r="135" spans="1:46">
      <c r="C135" s="2" t="s">
        <v>31</v>
      </c>
      <c r="AG135">
        <f>191*30</f>
        <v>5730</v>
      </c>
      <c r="AJ135" s="8">
        <f>SUM(AG135:AI135)</f>
        <v>5730</v>
      </c>
      <c r="AK135">
        <f>+[8]Meghalaya!$C$28</f>
        <v>4680</v>
      </c>
      <c r="AL135">
        <f>+[8]Meghalaya!$C$29</f>
        <v>286</v>
      </c>
      <c r="AN135" s="13">
        <f>SUM(AK135:AM135)</f>
        <v>4966</v>
      </c>
      <c r="AO135">
        <f>+[9]Meghalaya!$C$28</f>
        <v>4680</v>
      </c>
      <c r="AP135">
        <f>+[9]Meghalaya!$C$29</f>
        <v>286</v>
      </c>
      <c r="AR135" s="13">
        <f>SUM(AO135:AQ135)</f>
        <v>4966</v>
      </c>
    </row>
    <row r="136" spans="1:46">
      <c r="C136" s="2" t="s">
        <v>32</v>
      </c>
      <c r="AG136">
        <f>181*30</f>
        <v>5430</v>
      </c>
      <c r="AJ136" s="8">
        <f>SUM(AG136:AI136)</f>
        <v>5430</v>
      </c>
      <c r="AK136" s="21">
        <f>+[8]Meghalaya!$G$8</f>
        <v>4420</v>
      </c>
      <c r="AL136" s="21">
        <f>+[8]Meghalaya!$G$9</f>
        <v>286</v>
      </c>
      <c r="AN136" s="13">
        <f>SUM(AK136:AM136)</f>
        <v>4706</v>
      </c>
      <c r="AO136" s="21">
        <f>+[9]Meghalaya!$G$8</f>
        <v>4420</v>
      </c>
      <c r="AP136" s="21">
        <f>+[9]Meghalaya!$G$9</f>
        <v>286</v>
      </c>
      <c r="AR136" s="13">
        <f>SUM(AO136:AQ136)</f>
        <v>4706</v>
      </c>
    </row>
    <row r="137" spans="1:46">
      <c r="C137" s="2" t="s">
        <v>33</v>
      </c>
      <c r="AG137">
        <f>170*30</f>
        <v>5100</v>
      </c>
      <c r="AJ137" s="8">
        <f>SUM(AG137:AI137)</f>
        <v>5100</v>
      </c>
      <c r="AK137">
        <f>+[8]Meghalaya!$C$8</f>
        <v>4160</v>
      </c>
      <c r="AL137">
        <f>+[8]Meghalaya!$C$9</f>
        <v>260</v>
      </c>
      <c r="AN137" s="13">
        <f>SUM(AK137:AM137)</f>
        <v>4420</v>
      </c>
      <c r="AO137">
        <f>+[9]Meghalaya!$C$8</f>
        <v>4160</v>
      </c>
      <c r="AP137">
        <f>+[9]Meghalaya!$C$9</f>
        <v>260</v>
      </c>
      <c r="AR137" s="13">
        <f>SUM(AO137:AQ137)</f>
        <v>4420</v>
      </c>
    </row>
    <row r="139" spans="1:46">
      <c r="G139" s="22">
        <f>+G5+G9+G13+G17+G21+G25+G29+G33+G37+G41+G46+G50+G54+G58+G62+G66+G70+G74+G78+G82+G86+G91+G95+G99+G104+G109+G114+G119+G124+G130+G135</f>
        <v>116859.35025</v>
      </c>
      <c r="H139" s="21">
        <f>+G139/22</f>
        <v>5311.7886477272732</v>
      </c>
      <c r="L139" s="22">
        <f>+L5+L9+L13+L17+L21+L25+L29+L33+L37+L41+L46+L50+L54+L58+L62+L66+L70+L74+L78+L82+L86+L91+L95+L99+L104+L109+L114+L119+L124+L130+L135</f>
        <v>126716.875</v>
      </c>
      <c r="M139" s="21">
        <f>+L139/22</f>
        <v>5759.857954545455</v>
      </c>
      <c r="Q139" s="22">
        <f>+Q5+Q9+Q13+Q17+Q21+Q25+Q29+Q33+Q37+Q41+Q46+Q50+Q54+Q58+Q62+Q66+Q70+Q74+Q78+Q82+Q86+Q91+Q95+Q99+Q104+Q109+Q114+Q119+Q124+Q130+Q135</f>
        <v>155396.01449999999</v>
      </c>
      <c r="R139" s="21">
        <f>+Q139/24</f>
        <v>6474.8339374999996</v>
      </c>
      <c r="V139" s="22">
        <f>+V5+V9+V13+V17+V21+V25+V29+V33+V37+V41+V46+V50+V54+V58+V62+V66+V70+V74+V78+V82+V86+V91+V95+V99+V104+V109+V114+V119+V124+V130+V135</f>
        <v>166529.26294117648</v>
      </c>
      <c r="W139" s="21">
        <f>+V139/24</f>
        <v>6938.7192892156863</v>
      </c>
      <c r="AA139" s="22">
        <f>+AA5+AA9+AA13+AA17+AA21+AA25+AA29+AA33+AA37+AA41+AA46+AA50+AA54+AA58+AA62+AA66+AA70+AA74+AA78+AA82+AA86+AA91+AA95+AA99+AA104+AA109+AA114+AA119+AA124+AA130+AA135</f>
        <v>200393.30000000002</v>
      </c>
      <c r="AB139" s="21">
        <f>+AA139/29</f>
        <v>6910.1137931034491</v>
      </c>
      <c r="AF139" s="22">
        <f>+AF5+AF9+AF13+AF17+AF21+AF25+AF29+AF33+AF37+AF41+AF46+AF50+AF54+AF58+AF62+AF66+AF70+AF74+AF78+AF82+AF86+AF91+AF95+AF99+AF104+AF109+AF114+AF119+AF124+AF130+AF135</f>
        <v>213443.26999999996</v>
      </c>
      <c r="AG139" s="21">
        <f>+AF139/30</f>
        <v>7114.7756666666655</v>
      </c>
      <c r="AH139" s="23"/>
      <c r="AJ139" s="22">
        <f>+AJ5+AJ9+AJ13+AJ17+AJ21+AJ25+AJ29+AJ33+AJ37+AJ41+AJ46+AJ50+AJ54+AJ58+AJ62+AJ66+AJ70+AJ74+AJ78+AJ82+AJ86+AJ91+AJ95+AJ99+AJ104+AJ109+AJ114+AJ119+AJ124+AJ130+AJ135</f>
        <v>236556.35470588235</v>
      </c>
      <c r="AK139" s="21">
        <f>+AJ139/31</f>
        <v>7630.850151802656</v>
      </c>
      <c r="AL139" s="23">
        <f t="shared" ref="AL139:AL140" si="22">+((AK139-AG139)/AK139)</f>
        <v>6.7630011711614701E-2</v>
      </c>
      <c r="AN139" s="22">
        <f>+AN5+AN9+AN13+AN17+AN21+AN25+AN29+AN33+AN37+AN41+AN46+AN50+AN54+AN58+AN62+AN66+AN70+AN74+AN78+AN82+AN86+AN91+AN95+AN99+AN104+AN109+AN114+AN119+AN124+AN130+AN135</f>
        <v>237964.03999999998</v>
      </c>
      <c r="AO139" s="21">
        <f>+AN139/31</f>
        <v>7676.2593548387094</v>
      </c>
      <c r="AP139" s="23"/>
      <c r="AR139" s="22">
        <f>+AR5+AR9+AR13+AR17+AR21+AR25+AR29+AR33+AR37+AR41+AR46+AR50+AR54+AR58+AR62+AR66+AR70+AR74+AR78+AR82+AR86+AR91+AR95+AR99+AR104+AR109+AR114+AR119+AR124+AR130+AR135</f>
        <v>245821.41999999998</v>
      </c>
      <c r="AS139" s="21">
        <f>+AR139/31</f>
        <v>7929.7232258064514</v>
      </c>
      <c r="AT139" s="23">
        <f t="shared" ref="AT139:AT140" si="23">+((AS139-AO139)/AS139)</f>
        <v>3.1963772725745389E-2</v>
      </c>
    </row>
    <row r="140" spans="1:46">
      <c r="G140" s="22">
        <f>+G6+G10+G14+G18+G22+G26+G30+G34+G38+G42+G47+G51+G55+G59+G63+G67+G71+G75+G79+G83+G87+G92+G96+G100+G105+G110+G115+G120+G125+G131+G136</f>
        <v>102581.04225</v>
      </c>
      <c r="H140" s="21">
        <f>+G140/22</f>
        <v>4662.7746477272731</v>
      </c>
      <c r="L140" s="22">
        <f>+L6+L10+L14+L18+L22+L26+L30+L34+L38+L42+L47+L51+L55+L59+L63+L67+L71+L75+L79+L83+L87+L92+L96+L100+L105+L110+L115+L120+L125+L131+L136</f>
        <v>110532.97</v>
      </c>
      <c r="M140" s="21">
        <f>+L140/22</f>
        <v>5024.2259090909092</v>
      </c>
      <c r="Q140" s="22">
        <f>+Q6+Q10+Q14+Q18+Q22+Q26+Q30+Q34+Q38+Q42+Q47+Q51+Q55+Q59+Q63+Q67+Q71+Q75+Q79+Q83+Q87+Q92+Q96+Q100+Q105+Q110+Q115+Q120+Q125+Q131+Q136</f>
        <v>137519.29399999999</v>
      </c>
      <c r="R140" s="21">
        <f>+Q140/24</f>
        <v>5729.9705833333328</v>
      </c>
      <c r="V140" s="22">
        <f>+V6+V10+V14+V18+V22+V26+V30+V34+V38+V42+V47+V51+V55+V59+V63+V67+V71+V75+V79+V83+V87+V92+V96+V100+V105+V110+V115+V120+V125+V131+V136</f>
        <v>153442.07294117648</v>
      </c>
      <c r="W140" s="21">
        <f>+V140/24</f>
        <v>6393.4197058823529</v>
      </c>
      <c r="AA140" s="22">
        <f>+AA6+AA10+AA14+AA18+AA22+AA26+AA30+AA34+AA38+AA42+AA47+AA51+AA55+AA59+AA63+AA67+AA71+AA75+AA79+AA83+AA87+AA92+AA96+AA100+AA105+AA110+AA115+AA120+AA125+AA131+AA136</f>
        <v>183174.41</v>
      </c>
      <c r="AB140" s="21">
        <f>+AA140/29</f>
        <v>6316.3589655172418</v>
      </c>
      <c r="AF140" s="22">
        <f>+AF6+AF10+AF14+AF18+AF22+AF26+AF30+AF34+AF38+AF42+AF47+AF51+AF55+AF59+AF63+AF67+AF71+AF75+AF79+AF83+AF87+AF92+AF96+AF100+AF105+AF110+AF115+AF120+AF125+AF131+AF136</f>
        <v>195132.14999999997</v>
      </c>
      <c r="AG140" s="21">
        <f>+AF140/30</f>
        <v>6504.4049999999988</v>
      </c>
      <c r="AH140" s="23"/>
      <c r="AJ140" s="22">
        <f>+AJ6+AJ10+AJ14+AJ18+AJ22+AJ26+AJ30+AJ34+AJ38+AJ42+AJ47+AJ51+AJ55+AJ59+AJ63+AJ67+AJ71+AJ75+AJ79+AJ83+AJ87+AJ92+AJ96+AJ100+AJ105+AJ110+AJ115+AJ120+AJ125+AJ131+AJ136</f>
        <v>217715.41470588237</v>
      </c>
      <c r="AK140" s="21">
        <f>+AJ140/31</f>
        <v>7023.077893738141</v>
      </c>
      <c r="AL140" s="23">
        <f t="shared" si="22"/>
        <v>7.3852647170636831E-2</v>
      </c>
      <c r="AN140" s="22">
        <f>+AN6+AN10+AN14+AN18+AN22+AN26+AN30+AN34+AN38+AN42+AN47+AN51+AN55+AN59+AN63+AN67+AN71+AN75+AN79+AN83+AN87+AN92+AN96+AN100+AN105+AN110+AN115+AN120+AN125+AN131+AN136</f>
        <v>218648.36</v>
      </c>
      <c r="AO140" s="21">
        <f>+AN140/31</f>
        <v>7053.1729032258063</v>
      </c>
      <c r="AP140" s="23"/>
      <c r="AR140" s="22">
        <f>+AR6+AR10+AR14+AR18+AR22+AR26+AR30+AR34+AR38+AR42+AR47+AR51+AR55+AR59+AR63+AR67+AR71+AR75+AR79+AR83+AR87+AR92+AR96+AR100+AR105+AR110+AR115+AR120+AR125+AR131+AR136</f>
        <v>225243.16999999998</v>
      </c>
      <c r="AS140" s="21">
        <f>+AR140/31</f>
        <v>7265.9087096774192</v>
      </c>
      <c r="AT140" s="23">
        <f t="shared" si="23"/>
        <v>2.9278623631517887E-2</v>
      </c>
    </row>
    <row r="141" spans="1:46">
      <c r="G141" s="22">
        <f>+G7+G11+G15+G19+G23+G27+G31+G35+G39+G43+G48+G52+G56+G60+G64+G68+G72+G76+G80+G84+G88+G93+G97+G101+G106+G111+G116+G121+G126+G132+G137</f>
        <v>96083.159249999997</v>
      </c>
      <c r="H141" s="21">
        <f>+G141/22</f>
        <v>4367.4163295454546</v>
      </c>
      <c r="L141" s="22">
        <f>+L7+L11+L15+L19+L23+L27+L31+L35+L39+L43+L48+L52+L56+L60+L64+L68+L72+L76+L80+L84+L88+L93+L97+L101+L106+L111+L116+L121+L126+L132+L137</f>
        <v>103535.11000000002</v>
      </c>
      <c r="M141" s="21">
        <f>+L141/22</f>
        <v>4706.1413636363641</v>
      </c>
      <c r="Q141" s="22">
        <f>+Q7+Q11+Q15+Q19+Q23+Q27+Q31+Q35+Q39+Q43+Q48+Q52+Q56+Q60+Q64+Q68+Q72+Q76+Q80+Q84+Q88+Q93+Q97+Q101+Q106+Q111+Q116+Q121+Q126+Q132+Q137</f>
        <v>129078.34250000001</v>
      </c>
      <c r="R141" s="21">
        <f>+Q141/24</f>
        <v>5378.2642708333342</v>
      </c>
      <c r="V141" s="22">
        <f>+V7+V11+V15+V19+V23+V27+V31+V35+V39+V43+V48+V52+V56+V60+V64+V68+V72+V76+V80+V84+V88+V93+V97+V101+V106+V111+V116+V121+V126+V132+V137</f>
        <v>144755.30294117646</v>
      </c>
      <c r="W141" s="21">
        <f>+V141/24</f>
        <v>6031.4709558823524</v>
      </c>
      <c r="AA141" s="22">
        <f>+AA7+AA11+AA15+AA19+AA23+AA27+AA31+AA35+AA39+AA43+AA48+AA52+AA56+AA60+AA64+AA68+AA72+AA76+AA80+AA84+AA88+AA93+AA97+AA101+AA106+AA111+AA116+AA121+AA126+AA132+AA137</f>
        <v>171186.37</v>
      </c>
      <c r="AB141" s="21">
        <f>+AA141/29</f>
        <v>5902.9782758620686</v>
      </c>
      <c r="AF141" s="22">
        <f>+AF7+AF11+AF15+AF19+AF23+AF27+AF31+AF35+AF39+AF43+AF48+AF52+AF56+AF60+AF64+AF68+AF72+AF76+AF80+AF84+AF88+AF93+AF97+AF101+AF106+AF111+AF116+AF121+AF126+AF132+AF137</f>
        <v>182643.27</v>
      </c>
      <c r="AG141" s="21">
        <f>+AF141/30</f>
        <v>6088.1089999999995</v>
      </c>
      <c r="AH141" s="23"/>
      <c r="AJ141" s="22">
        <f>+AJ7+AJ11+AJ15+AJ19+AJ23+AJ27+AJ31+AJ35+AJ39+AJ43+AJ48+AJ52+AJ56+AJ60+AJ64+AJ68+AJ72+AJ76+AJ80+AJ84+AJ88+AJ93+AJ97+AJ101+AJ106+AJ111+AJ116+AJ121+AJ126+AJ132+AJ137</f>
        <v>203530.47470588237</v>
      </c>
      <c r="AK141" s="21">
        <f>+AJ141/31</f>
        <v>6565.4991840607217</v>
      </c>
      <c r="AL141" s="23">
        <f>+((AK141-AG141)/AK141)</f>
        <v>7.2711940200936756E-2</v>
      </c>
      <c r="AN141" s="22">
        <f>+AN7+AN11+AN15+AN19+AN23+AN27+AN31+AN35+AN39+AN43+AN48+AN52+AN56+AN60+AN64+AN68+AN72+AN76+AN80+AN84+AN88+AN93+AN97+AN101+AN106+AN111+AN116+AN121+AN126+AN132+AN137</f>
        <v>205282.1</v>
      </c>
      <c r="AO141" s="21">
        <f>+AN141/31</f>
        <v>6622.0032258064521</v>
      </c>
      <c r="AP141" s="23"/>
      <c r="AR141" s="22">
        <f>+AR7+AR11+AR15+AR19+AR23+AR27+AR31+AR35+AR39+AR43+AR48+AR52+AR56+AR60+AR64+AR68+AR72+AR76+AR80+AR84+AR88+AR93+AR97+AR101+AR106+AR111+AR116+AR121+AR126+AR132+AR137</f>
        <v>210360.72</v>
      </c>
      <c r="AS141" s="21">
        <f>+AR141/31</f>
        <v>6785.829677419355</v>
      </c>
      <c r="AT141" s="23">
        <f>+((AS141-AO141)/AS141)</f>
        <v>2.4142434956488028E-2</v>
      </c>
    </row>
  </sheetData>
  <mergeCells count="9">
    <mergeCell ref="AO2:AR2"/>
    <mergeCell ref="AK2:AN2"/>
    <mergeCell ref="D2:G2"/>
    <mergeCell ref="AC2:AF2"/>
    <mergeCell ref="AG2:AJ2"/>
    <mergeCell ref="X2:AA2"/>
    <mergeCell ref="I2:L2"/>
    <mergeCell ref="N2:Q2"/>
    <mergeCell ref="S2:V2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sqref="A1:XFD1048576"/>
    </sheetView>
  </sheetViews>
  <sheetFormatPr defaultRowHeight="15"/>
  <cols>
    <col min="1" max="1" width="9.140625" style="1"/>
    <col min="2" max="2" width="17.5703125" bestFit="1" customWidth="1"/>
    <col min="4" max="4" width="11.28515625" bestFit="1" customWidth="1"/>
    <col min="5" max="5" width="9.28515625" bestFit="1" customWidth="1"/>
    <col min="7" max="7" width="11.28515625" bestFit="1" customWidth="1"/>
    <col min="8" max="8" width="9.28515625" bestFit="1" customWidth="1"/>
  </cols>
  <sheetData>
    <row r="1" spans="1:8" ht="15.75" thickBot="1">
      <c r="A1" s="51" t="s">
        <v>64</v>
      </c>
      <c r="B1" s="52"/>
      <c r="C1" s="52"/>
      <c r="D1" s="52"/>
      <c r="E1" s="52"/>
      <c r="F1" s="52"/>
      <c r="G1" s="52"/>
      <c r="H1" s="53"/>
    </row>
    <row r="2" spans="1:8">
      <c r="A2" s="38"/>
      <c r="B2" s="39"/>
      <c r="C2" s="48">
        <v>42461</v>
      </c>
      <c r="D2" s="49"/>
      <c r="E2" s="50"/>
      <c r="F2" s="48">
        <v>42644</v>
      </c>
      <c r="G2" s="49"/>
      <c r="H2" s="49"/>
    </row>
    <row r="3" spans="1:8">
      <c r="A3" s="7" t="s">
        <v>0</v>
      </c>
      <c r="B3" s="26" t="s">
        <v>52</v>
      </c>
      <c r="C3" s="27" t="s">
        <v>31</v>
      </c>
      <c r="D3" s="2" t="s">
        <v>53</v>
      </c>
      <c r="E3" s="26" t="s">
        <v>33</v>
      </c>
      <c r="F3" s="27" t="s">
        <v>31</v>
      </c>
      <c r="G3" s="2" t="s">
        <v>53</v>
      </c>
      <c r="H3" s="2" t="s">
        <v>33</v>
      </c>
    </row>
    <row r="4" spans="1:8">
      <c r="A4" s="7">
        <v>1</v>
      </c>
      <c r="B4" s="26" t="s">
        <v>2</v>
      </c>
      <c r="C4" s="27">
        <v>6549</v>
      </c>
      <c r="D4" s="2">
        <v>6289</v>
      </c>
      <c r="E4" s="26">
        <v>6107</v>
      </c>
      <c r="F4" s="27">
        <v>6648</v>
      </c>
      <c r="G4" s="2">
        <v>6388</v>
      </c>
      <c r="H4" s="2">
        <v>6206</v>
      </c>
    </row>
    <row r="5" spans="1:8">
      <c r="A5" s="7">
        <f>+A4+1</f>
        <v>2</v>
      </c>
      <c r="B5" s="26" t="s">
        <v>54</v>
      </c>
      <c r="C5" s="27">
        <v>8132</v>
      </c>
      <c r="D5" s="2">
        <v>7898</v>
      </c>
      <c r="E5" s="26">
        <v>7690</v>
      </c>
      <c r="F5" s="27">
        <v>8164</v>
      </c>
      <c r="G5" s="2">
        <v>7930</v>
      </c>
      <c r="H5" s="2">
        <v>7722</v>
      </c>
    </row>
    <row r="6" spans="1:8">
      <c r="A6" s="7">
        <f t="shared" ref="A6:A34" si="0">+A5+1</f>
        <v>3</v>
      </c>
      <c r="B6" s="26" t="s">
        <v>3</v>
      </c>
      <c r="C6" s="27">
        <v>6812</v>
      </c>
      <c r="D6" s="2">
        <v>5590</v>
      </c>
      <c r="E6" s="26">
        <v>5356</v>
      </c>
      <c r="F6" s="27">
        <v>6916</v>
      </c>
      <c r="G6" s="2">
        <v>5668</v>
      </c>
      <c r="H6" s="2">
        <v>5435</v>
      </c>
    </row>
    <row r="7" spans="1:8">
      <c r="A7" s="7">
        <f t="shared" si="0"/>
        <v>4</v>
      </c>
      <c r="B7" s="26" t="s">
        <v>55</v>
      </c>
      <c r="C7" s="27">
        <v>5850</v>
      </c>
      <c r="D7" s="2">
        <v>4550</v>
      </c>
      <c r="E7" s="26">
        <v>3900</v>
      </c>
      <c r="F7" s="27">
        <v>5850</v>
      </c>
      <c r="G7" s="2">
        <v>4550</v>
      </c>
      <c r="H7" s="2">
        <v>3900</v>
      </c>
    </row>
    <row r="8" spans="1:8">
      <c r="A8" s="7">
        <f t="shared" si="0"/>
        <v>5</v>
      </c>
      <c r="B8" s="26" t="s">
        <v>5</v>
      </c>
      <c r="C8" s="27">
        <v>10500</v>
      </c>
      <c r="D8" s="2">
        <v>8700</v>
      </c>
      <c r="E8" s="26">
        <v>7500</v>
      </c>
      <c r="F8" s="27">
        <v>10500</v>
      </c>
      <c r="G8" s="2">
        <v>8700</v>
      </c>
      <c r="H8" s="2">
        <v>7500</v>
      </c>
    </row>
    <row r="9" spans="1:8">
      <c r="A9" s="7">
        <f t="shared" si="0"/>
        <v>6</v>
      </c>
      <c r="B9" s="26" t="s">
        <v>6</v>
      </c>
      <c r="C9" s="27">
        <v>6240</v>
      </c>
      <c r="D9" s="2">
        <v>5720</v>
      </c>
      <c r="E9" s="26">
        <v>5200</v>
      </c>
      <c r="F9" s="27">
        <v>6240</v>
      </c>
      <c r="G9" s="2">
        <v>5720</v>
      </c>
      <c r="H9" s="2">
        <v>5200</v>
      </c>
    </row>
    <row r="10" spans="1:8">
      <c r="A10" s="7">
        <f t="shared" si="0"/>
        <v>7</v>
      </c>
      <c r="B10" s="26" t="s">
        <v>7</v>
      </c>
      <c r="C10" s="27">
        <v>6379</v>
      </c>
      <c r="D10" s="2">
        <v>5449</v>
      </c>
      <c r="E10" s="26">
        <v>4873</v>
      </c>
      <c r="F10" s="27">
        <v>6379</v>
      </c>
      <c r="G10" s="2">
        <v>5449</v>
      </c>
      <c r="H10" s="2">
        <v>4873</v>
      </c>
    </row>
    <row r="11" spans="1:8">
      <c r="A11" s="7">
        <f t="shared" si="0"/>
        <v>8</v>
      </c>
      <c r="B11" s="26" t="s">
        <v>8</v>
      </c>
      <c r="C11" s="27">
        <v>11622</v>
      </c>
      <c r="D11" s="2">
        <v>10582</v>
      </c>
      <c r="E11" s="26">
        <v>9568</v>
      </c>
      <c r="F11" s="27">
        <v>11830</v>
      </c>
      <c r="G11" s="2">
        <v>10764</v>
      </c>
      <c r="H11" s="2">
        <v>9724</v>
      </c>
    </row>
    <row r="12" spans="1:8">
      <c r="A12" s="7">
        <f t="shared" si="0"/>
        <v>9</v>
      </c>
      <c r="B12" s="26" t="s">
        <v>9</v>
      </c>
      <c r="C12" s="27">
        <v>9085</v>
      </c>
      <c r="D12" s="2">
        <v>7707</v>
      </c>
      <c r="E12" s="26">
        <v>6850</v>
      </c>
      <c r="F12" s="27">
        <v>9185</v>
      </c>
      <c r="G12" s="2">
        <v>7807</v>
      </c>
      <c r="H12" s="2">
        <v>6950</v>
      </c>
    </row>
    <row r="13" spans="1:8">
      <c r="A13" s="7">
        <f t="shared" si="0"/>
        <v>10</v>
      </c>
      <c r="B13" s="26" t="s">
        <v>56</v>
      </c>
      <c r="C13" s="27">
        <v>8707</v>
      </c>
      <c r="D13" s="2">
        <v>7818</v>
      </c>
      <c r="E13" s="26">
        <v>7108</v>
      </c>
      <c r="F13" s="27">
        <v>8890</v>
      </c>
      <c r="G13" s="2">
        <v>7936</v>
      </c>
      <c r="H13" s="2">
        <v>7214</v>
      </c>
    </row>
    <row r="14" spans="1:8">
      <c r="A14" s="7">
        <f t="shared" si="0"/>
        <v>11</v>
      </c>
      <c r="B14" s="26" t="s">
        <v>11</v>
      </c>
      <c r="C14" s="27">
        <v>6890</v>
      </c>
      <c r="D14" s="2">
        <v>6610</v>
      </c>
      <c r="E14" s="26">
        <v>6330</v>
      </c>
      <c r="F14" s="27">
        <v>6970</v>
      </c>
      <c r="G14" s="2">
        <v>6690</v>
      </c>
      <c r="H14" s="2">
        <v>6410</v>
      </c>
    </row>
    <row r="15" spans="1:8">
      <c r="A15" s="7">
        <f t="shared" si="0"/>
        <v>12</v>
      </c>
      <c r="B15" s="26" t="s">
        <v>12</v>
      </c>
      <c r="C15" s="27">
        <v>9233</v>
      </c>
      <c r="D15" s="2">
        <v>8375</v>
      </c>
      <c r="E15" s="26">
        <v>7976</v>
      </c>
      <c r="F15" s="27">
        <v>9342</v>
      </c>
      <c r="G15" s="2">
        <v>8474</v>
      </c>
      <c r="H15" s="2">
        <v>8070</v>
      </c>
    </row>
    <row r="16" spans="1:8">
      <c r="A16" s="7">
        <f t="shared" si="0"/>
        <v>13</v>
      </c>
      <c r="B16" s="26" t="s">
        <v>57</v>
      </c>
      <c r="C16" s="27">
        <v>6725</v>
      </c>
      <c r="D16" s="2">
        <v>5867</v>
      </c>
      <c r="E16" s="26">
        <v>5400</v>
      </c>
      <c r="F16" s="27">
        <v>7325</v>
      </c>
      <c r="G16" s="2">
        <v>6467</v>
      </c>
      <c r="H16" s="2">
        <v>6000</v>
      </c>
    </row>
    <row r="17" spans="1:8">
      <c r="A17" s="7">
        <f t="shared" si="0"/>
        <v>14</v>
      </c>
      <c r="B17" s="26" t="s">
        <v>14</v>
      </c>
      <c r="C17" s="27">
        <v>8888</v>
      </c>
      <c r="D17" s="2">
        <v>7991</v>
      </c>
      <c r="E17" s="26">
        <v>7211</v>
      </c>
      <c r="F17" s="27">
        <v>9136</v>
      </c>
      <c r="G17" s="2">
        <v>8239</v>
      </c>
      <c r="H17" s="2">
        <v>7459</v>
      </c>
    </row>
    <row r="18" spans="1:8">
      <c r="A18" s="7">
        <f t="shared" si="0"/>
        <v>15</v>
      </c>
      <c r="B18" s="26" t="s">
        <v>15</v>
      </c>
      <c r="C18" s="27">
        <v>8908</v>
      </c>
      <c r="D18" s="2">
        <v>8608</v>
      </c>
      <c r="E18" s="26">
        <v>8458</v>
      </c>
      <c r="F18" s="27">
        <v>8908</v>
      </c>
      <c r="G18" s="2">
        <v>8608</v>
      </c>
      <c r="H18" s="2">
        <v>8458</v>
      </c>
    </row>
    <row r="19" spans="1:8">
      <c r="A19" s="7">
        <f t="shared" si="0"/>
        <v>16</v>
      </c>
      <c r="B19" s="26" t="s">
        <v>16</v>
      </c>
      <c r="C19" s="27">
        <v>5642</v>
      </c>
      <c r="D19" s="2">
        <v>5382</v>
      </c>
      <c r="E19" s="26">
        <v>5122</v>
      </c>
      <c r="F19" s="27">
        <v>5746</v>
      </c>
      <c r="G19" s="2">
        <v>5486</v>
      </c>
      <c r="H19" s="2">
        <v>5226</v>
      </c>
    </row>
    <row r="20" spans="1:8">
      <c r="A20" s="7">
        <f t="shared" si="0"/>
        <v>17</v>
      </c>
      <c r="B20" s="26" t="s">
        <v>17</v>
      </c>
      <c r="C20" s="27">
        <v>8090</v>
      </c>
      <c r="D20" s="2">
        <v>7940</v>
      </c>
      <c r="E20" s="26">
        <v>7863</v>
      </c>
      <c r="F20" s="27">
        <v>8327</v>
      </c>
      <c r="G20" s="2">
        <v>8177</v>
      </c>
      <c r="H20" s="2">
        <v>8100</v>
      </c>
    </row>
    <row r="21" spans="1:8">
      <c r="A21" s="7">
        <f t="shared" si="0"/>
        <v>18</v>
      </c>
      <c r="B21" s="26" t="s">
        <v>18</v>
      </c>
      <c r="C21" s="27">
        <v>5720</v>
      </c>
      <c r="D21" s="2">
        <v>5434</v>
      </c>
      <c r="E21" s="26">
        <v>5408</v>
      </c>
      <c r="F21" s="27">
        <v>10998</v>
      </c>
      <c r="G21" s="2">
        <v>9568</v>
      </c>
      <c r="H21" s="2">
        <v>8060</v>
      </c>
    </row>
    <row r="22" spans="1:8">
      <c r="A22" s="7">
        <f t="shared" si="0"/>
        <v>19</v>
      </c>
      <c r="B22" s="26" t="s">
        <v>19</v>
      </c>
      <c r="C22" s="27">
        <v>6305</v>
      </c>
      <c r="D22" s="2">
        <v>6267</v>
      </c>
      <c r="E22" s="26">
        <v>6221</v>
      </c>
      <c r="F22" s="27">
        <v>6336</v>
      </c>
      <c r="G22" s="2">
        <v>6305</v>
      </c>
      <c r="H22" s="2">
        <v>6267</v>
      </c>
    </row>
    <row r="23" spans="1:8">
      <c r="A23" s="7">
        <f t="shared" si="0"/>
        <v>20</v>
      </c>
      <c r="B23" s="26" t="s">
        <v>58</v>
      </c>
      <c r="C23" s="27">
        <v>8959</v>
      </c>
      <c r="D23" s="2">
        <v>8757</v>
      </c>
      <c r="E23" s="26">
        <v>8339</v>
      </c>
      <c r="F23" s="27">
        <v>9093</v>
      </c>
      <c r="G23" s="2">
        <v>8891</v>
      </c>
      <c r="H23" s="2">
        <v>8473</v>
      </c>
    </row>
    <row r="24" spans="1:8">
      <c r="A24" s="7">
        <f t="shared" si="0"/>
        <v>21</v>
      </c>
      <c r="B24" s="26" t="s">
        <v>59</v>
      </c>
      <c r="C24" s="27">
        <v>7644</v>
      </c>
      <c r="D24" s="2">
        <v>7384</v>
      </c>
      <c r="E24" s="26">
        <v>7150</v>
      </c>
      <c r="F24" s="27">
        <v>7644</v>
      </c>
      <c r="G24" s="2">
        <v>7384</v>
      </c>
      <c r="H24" s="2">
        <v>7150</v>
      </c>
    </row>
    <row r="25" spans="1:8">
      <c r="A25" s="7">
        <f t="shared" si="0"/>
        <v>22</v>
      </c>
      <c r="B25" s="26" t="s">
        <v>21</v>
      </c>
      <c r="C25" s="27">
        <v>9192</v>
      </c>
      <c r="D25" s="2">
        <v>8772</v>
      </c>
      <c r="E25" s="26">
        <v>8352</v>
      </c>
      <c r="F25" s="27">
        <v>9299</v>
      </c>
      <c r="G25" s="2">
        <v>8879</v>
      </c>
      <c r="H25" s="2">
        <v>8459</v>
      </c>
    </row>
    <row r="26" spans="1:8">
      <c r="A26" s="7">
        <f t="shared" si="0"/>
        <v>23</v>
      </c>
      <c r="B26" s="26" t="s">
        <v>60</v>
      </c>
      <c r="C26" s="27">
        <v>4882</v>
      </c>
      <c r="D26" s="2">
        <v>4842</v>
      </c>
      <c r="E26" s="26">
        <v>4780</v>
      </c>
      <c r="F26" s="27">
        <v>4881</v>
      </c>
      <c r="G26" s="2">
        <v>4842</v>
      </c>
      <c r="H26" s="2">
        <v>4748</v>
      </c>
    </row>
    <row r="27" spans="1:8">
      <c r="A27" s="7">
        <f t="shared" si="0"/>
        <v>24</v>
      </c>
      <c r="B27" s="26" t="s">
        <v>23</v>
      </c>
      <c r="C27" s="27">
        <v>7150</v>
      </c>
      <c r="D27" s="2">
        <v>6292</v>
      </c>
      <c r="E27" s="26">
        <v>5720</v>
      </c>
      <c r="F27" s="27">
        <v>7150</v>
      </c>
      <c r="G27" s="2">
        <v>6292</v>
      </c>
      <c r="H27" s="2">
        <v>5720</v>
      </c>
    </row>
    <row r="28" spans="1:8">
      <c r="A28" s="7">
        <f t="shared" si="0"/>
        <v>25</v>
      </c>
      <c r="B28" s="26" t="s">
        <v>61</v>
      </c>
      <c r="C28" s="27">
        <v>8502</v>
      </c>
      <c r="D28" s="2">
        <v>8008</v>
      </c>
      <c r="E28" s="26">
        <v>7566</v>
      </c>
      <c r="F28" s="27">
        <v>8502</v>
      </c>
      <c r="G28" s="2">
        <v>8008</v>
      </c>
      <c r="H28" s="2">
        <v>7566</v>
      </c>
    </row>
    <row r="29" spans="1:8">
      <c r="A29" s="7">
        <f t="shared" si="0"/>
        <v>26</v>
      </c>
      <c r="B29" s="26" t="s">
        <v>44</v>
      </c>
      <c r="C29" s="27">
        <v>8892</v>
      </c>
      <c r="D29" s="2">
        <v>8372</v>
      </c>
      <c r="E29" s="26">
        <v>7904</v>
      </c>
      <c r="F29" s="27">
        <v>8892</v>
      </c>
      <c r="G29" s="2">
        <v>8372</v>
      </c>
      <c r="H29" s="2">
        <v>7904</v>
      </c>
    </row>
    <row r="30" spans="1:8">
      <c r="A30" s="7">
        <f t="shared" si="0"/>
        <v>27</v>
      </c>
      <c r="B30" s="26" t="s">
        <v>47</v>
      </c>
      <c r="C30" s="27">
        <v>7636</v>
      </c>
      <c r="D30" s="2">
        <v>7428</v>
      </c>
      <c r="E30" s="26">
        <v>7220</v>
      </c>
      <c r="F30" s="27">
        <v>7636</v>
      </c>
      <c r="G30" s="2">
        <v>7428</v>
      </c>
      <c r="H30" s="2">
        <v>7220</v>
      </c>
    </row>
    <row r="31" spans="1:8">
      <c r="A31" s="7">
        <f t="shared" si="0"/>
        <v>28</v>
      </c>
      <c r="B31" s="26" t="s">
        <v>48</v>
      </c>
      <c r="C31" s="27">
        <v>9620</v>
      </c>
      <c r="D31" s="2">
        <v>7800</v>
      </c>
      <c r="E31" s="26">
        <v>7020</v>
      </c>
      <c r="F31" s="27">
        <v>9620</v>
      </c>
      <c r="G31" s="2">
        <v>7800</v>
      </c>
      <c r="H31" s="2">
        <v>7020</v>
      </c>
    </row>
    <row r="32" spans="1:8">
      <c r="A32" s="7">
        <f t="shared" si="0"/>
        <v>29</v>
      </c>
      <c r="B32" s="26" t="s">
        <v>49</v>
      </c>
      <c r="C32" s="27">
        <v>9291</v>
      </c>
      <c r="D32" s="2">
        <v>9089</v>
      </c>
      <c r="E32" s="26">
        <v>8671</v>
      </c>
      <c r="F32" s="27">
        <v>9496</v>
      </c>
      <c r="G32" s="2">
        <v>9294</v>
      </c>
      <c r="H32" s="2">
        <v>8876</v>
      </c>
    </row>
    <row r="33" spans="1:10">
      <c r="A33" s="7">
        <f t="shared" si="0"/>
        <v>30</v>
      </c>
      <c r="B33" s="26" t="s">
        <v>50</v>
      </c>
      <c r="C33" s="27">
        <v>4944</v>
      </c>
      <c r="D33" s="2">
        <v>4421</v>
      </c>
      <c r="E33" s="26">
        <v>4030</v>
      </c>
      <c r="F33" s="27">
        <v>4944</v>
      </c>
      <c r="G33" s="2">
        <v>4421</v>
      </c>
      <c r="H33" s="2">
        <v>4030</v>
      </c>
      <c r="J33" s="24"/>
    </row>
    <row r="34" spans="1:10">
      <c r="A34" s="7">
        <f t="shared" si="0"/>
        <v>31</v>
      </c>
      <c r="B34" s="26" t="s">
        <v>51</v>
      </c>
      <c r="C34" s="27">
        <v>4966</v>
      </c>
      <c r="D34" s="2">
        <v>4706</v>
      </c>
      <c r="E34" s="26">
        <v>4420</v>
      </c>
      <c r="F34" s="27">
        <v>4966</v>
      </c>
      <c r="G34" s="2">
        <v>4706</v>
      </c>
      <c r="H34" s="2">
        <v>4420</v>
      </c>
    </row>
    <row r="35" spans="1:10">
      <c r="A35" s="7"/>
      <c r="B35" s="26" t="s">
        <v>65</v>
      </c>
      <c r="C35" s="28">
        <v>11622</v>
      </c>
      <c r="D35" s="16">
        <v>10582</v>
      </c>
      <c r="E35" s="31">
        <v>9568</v>
      </c>
      <c r="F35" s="28">
        <v>11830</v>
      </c>
      <c r="G35" s="16">
        <v>10764</v>
      </c>
      <c r="H35" s="16">
        <v>9724</v>
      </c>
      <c r="I35" s="25"/>
    </row>
    <row r="36" spans="1:10">
      <c r="A36" s="7"/>
      <c r="B36" s="26" t="s">
        <v>62</v>
      </c>
      <c r="C36" s="28">
        <v>4882</v>
      </c>
      <c r="D36" s="16">
        <v>4421</v>
      </c>
      <c r="E36" s="31">
        <v>3900</v>
      </c>
      <c r="F36" s="28">
        <v>4881</v>
      </c>
      <c r="G36" s="16">
        <v>4421</v>
      </c>
      <c r="H36" s="16">
        <v>3900</v>
      </c>
      <c r="I36" s="25"/>
    </row>
    <row r="37" spans="1:10" ht="15.75" thickBot="1">
      <c r="A37" s="7"/>
      <c r="B37" s="26" t="s">
        <v>63</v>
      </c>
      <c r="C37" s="29">
        <v>7676</v>
      </c>
      <c r="D37" s="30">
        <v>7053</v>
      </c>
      <c r="E37" s="32">
        <v>6623</v>
      </c>
      <c r="F37" s="28">
        <v>7929</v>
      </c>
      <c r="G37" s="16">
        <v>7266</v>
      </c>
      <c r="H37" s="16">
        <v>6786</v>
      </c>
      <c r="I37" s="25"/>
    </row>
    <row r="38" spans="1:10">
      <c r="A38" s="33"/>
      <c r="B38" s="34"/>
      <c r="C38" s="35"/>
      <c r="D38" s="35"/>
      <c r="E38" s="35"/>
      <c r="F38" s="36">
        <f>+((F37-C37)/F37)</f>
        <v>3.1908185143145418E-2</v>
      </c>
      <c r="G38" s="35">
        <f>+((G37-D37)/G37)</f>
        <v>2.9314616019818333E-2</v>
      </c>
      <c r="H38" s="37">
        <f>+((H37-E37)/H37)</f>
        <v>2.4020041261420572E-2</v>
      </c>
    </row>
  </sheetData>
  <mergeCells count="3">
    <mergeCell ref="C2:E2"/>
    <mergeCell ref="F2:H2"/>
    <mergeCell ref="A1:H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topLeftCell="B1" workbookViewId="0">
      <selection activeCell="H19" sqref="H19"/>
    </sheetView>
  </sheetViews>
  <sheetFormatPr defaultRowHeight="15"/>
  <cols>
    <col min="1" max="1" width="9.140625" style="1"/>
    <col min="2" max="2" width="17.5703125" bestFit="1" customWidth="1"/>
    <col min="4" max="4" width="11.28515625" bestFit="1" customWidth="1"/>
    <col min="5" max="5" width="9.28515625" bestFit="1" customWidth="1"/>
    <col min="7" max="7" width="9.140625" style="1"/>
    <col min="8" max="8" width="17.5703125" bestFit="1" customWidth="1"/>
    <col min="10" max="10" width="11.28515625" bestFit="1" customWidth="1"/>
    <col min="11" max="11" width="9.28515625" bestFit="1" customWidth="1"/>
    <col min="13" max="13" width="9.140625" style="1"/>
    <col min="14" max="14" width="17.5703125" bestFit="1" customWidth="1"/>
    <col min="16" max="16" width="11.28515625" bestFit="1" customWidth="1"/>
    <col min="17" max="17" width="9.28515625" bestFit="1" customWidth="1"/>
  </cols>
  <sheetData>
    <row r="1" spans="1:17" ht="15.75" thickBot="1">
      <c r="A1" s="51" t="s">
        <v>66</v>
      </c>
      <c r="B1" s="52"/>
      <c r="C1" s="52"/>
      <c r="D1" s="52"/>
      <c r="E1" s="52"/>
      <c r="G1" s="51" t="s">
        <v>66</v>
      </c>
      <c r="H1" s="52"/>
      <c r="I1" s="52"/>
      <c r="J1" s="52"/>
      <c r="K1" s="52"/>
      <c r="M1" s="51" t="s">
        <v>66</v>
      </c>
      <c r="N1" s="52"/>
      <c r="O1" s="52"/>
      <c r="P1" s="52"/>
      <c r="Q1" s="52"/>
    </row>
    <row r="2" spans="1:17">
      <c r="A2" s="40"/>
      <c r="B2" s="39"/>
      <c r="C2" s="48">
        <v>42461</v>
      </c>
      <c r="D2" s="49"/>
      <c r="E2" s="50"/>
      <c r="G2" s="42"/>
      <c r="H2" s="39"/>
      <c r="I2" s="48">
        <v>42461</v>
      </c>
      <c r="J2" s="49"/>
      <c r="K2" s="50"/>
      <c r="M2" s="42"/>
      <c r="N2" s="39"/>
      <c r="O2" s="48">
        <v>42461</v>
      </c>
      <c r="P2" s="49"/>
      <c r="Q2" s="50"/>
    </row>
    <row r="3" spans="1:17">
      <c r="A3" s="7" t="s">
        <v>0</v>
      </c>
      <c r="B3" s="26" t="s">
        <v>52</v>
      </c>
      <c r="C3" s="27" t="s">
        <v>31</v>
      </c>
      <c r="D3" s="2" t="s">
        <v>53</v>
      </c>
      <c r="E3" s="44" t="s">
        <v>33</v>
      </c>
      <c r="G3" s="7" t="s">
        <v>0</v>
      </c>
      <c r="H3" s="26" t="s">
        <v>52</v>
      </c>
      <c r="I3" s="27" t="s">
        <v>31</v>
      </c>
      <c r="J3" s="4" t="s">
        <v>53</v>
      </c>
      <c r="K3" s="31" t="s">
        <v>33</v>
      </c>
      <c r="M3" s="7" t="s">
        <v>0</v>
      </c>
      <c r="N3" s="26" t="s">
        <v>52</v>
      </c>
      <c r="O3" s="54" t="s">
        <v>31</v>
      </c>
      <c r="P3" s="16" t="s">
        <v>53</v>
      </c>
      <c r="Q3" s="31" t="s">
        <v>33</v>
      </c>
    </row>
    <row r="4" spans="1:17">
      <c r="A4" s="7">
        <v>1</v>
      </c>
      <c r="B4" s="26" t="s">
        <v>8</v>
      </c>
      <c r="C4" s="27">
        <v>11622</v>
      </c>
      <c r="D4" s="2">
        <v>10582</v>
      </c>
      <c r="E4" s="26">
        <v>9568</v>
      </c>
      <c r="G4" s="7">
        <v>1</v>
      </c>
      <c r="H4" s="26" t="s">
        <v>8</v>
      </c>
      <c r="I4" s="27">
        <v>11622</v>
      </c>
      <c r="J4" s="2">
        <v>10582</v>
      </c>
      <c r="K4" s="26">
        <v>9568</v>
      </c>
      <c r="M4" s="7">
        <v>1</v>
      </c>
      <c r="N4" s="26" t="s">
        <v>8</v>
      </c>
      <c r="O4" s="27">
        <v>11622</v>
      </c>
      <c r="P4" s="2">
        <v>10582</v>
      </c>
      <c r="Q4" s="26">
        <v>9568</v>
      </c>
    </row>
    <row r="5" spans="1:17">
      <c r="A5" s="7">
        <f>+A4+1</f>
        <v>2</v>
      </c>
      <c r="B5" s="26" t="s">
        <v>49</v>
      </c>
      <c r="C5" s="27">
        <v>9291</v>
      </c>
      <c r="D5" s="2">
        <v>9089</v>
      </c>
      <c r="E5" s="26">
        <v>8671</v>
      </c>
      <c r="G5" s="7">
        <f>+G4+1</f>
        <v>2</v>
      </c>
      <c r="H5" s="26" t="s">
        <v>49</v>
      </c>
      <c r="I5" s="27">
        <v>9291</v>
      </c>
      <c r="J5" s="2">
        <v>9089</v>
      </c>
      <c r="K5" s="26">
        <v>8671</v>
      </c>
      <c r="M5" s="7">
        <f>+M4+1</f>
        <v>2</v>
      </c>
      <c r="N5" s="26" t="s">
        <v>5</v>
      </c>
      <c r="O5" s="27">
        <v>10500</v>
      </c>
      <c r="P5" s="2">
        <v>8700</v>
      </c>
      <c r="Q5" s="26">
        <v>7500</v>
      </c>
    </row>
    <row r="6" spans="1:17">
      <c r="A6" s="7">
        <f t="shared" ref="A6:A34" si="0">+A5+1</f>
        <v>3</v>
      </c>
      <c r="B6" s="26" t="s">
        <v>15</v>
      </c>
      <c r="C6" s="27">
        <v>8908</v>
      </c>
      <c r="D6" s="2">
        <v>8608</v>
      </c>
      <c r="E6" s="26">
        <v>8458</v>
      </c>
      <c r="G6" s="7">
        <f t="shared" ref="G6:G34" si="1">+G5+1</f>
        <v>3</v>
      </c>
      <c r="H6" s="26" t="s">
        <v>21</v>
      </c>
      <c r="I6" s="27">
        <v>9192</v>
      </c>
      <c r="J6" s="2">
        <v>8772</v>
      </c>
      <c r="K6" s="26">
        <v>8352</v>
      </c>
      <c r="M6" s="7">
        <f>+M5+1</f>
        <v>3</v>
      </c>
      <c r="N6" s="26" t="s">
        <v>48</v>
      </c>
      <c r="O6" s="27">
        <v>9620</v>
      </c>
      <c r="P6" s="2">
        <v>7800</v>
      </c>
      <c r="Q6" s="26">
        <v>7020</v>
      </c>
    </row>
    <row r="7" spans="1:17">
      <c r="A7" s="7">
        <f t="shared" si="0"/>
        <v>4</v>
      </c>
      <c r="B7" s="26" t="s">
        <v>21</v>
      </c>
      <c r="C7" s="27">
        <v>9192</v>
      </c>
      <c r="D7" s="2">
        <v>8772</v>
      </c>
      <c r="E7" s="26">
        <v>8352</v>
      </c>
      <c r="G7" s="7">
        <f t="shared" si="1"/>
        <v>4</v>
      </c>
      <c r="H7" s="26" t="s">
        <v>58</v>
      </c>
      <c r="I7" s="27">
        <v>8959</v>
      </c>
      <c r="J7" s="2">
        <v>8757</v>
      </c>
      <c r="K7" s="26">
        <v>8339</v>
      </c>
      <c r="M7" s="7">
        <f>+M6+1</f>
        <v>4</v>
      </c>
      <c r="N7" s="26" t="s">
        <v>49</v>
      </c>
      <c r="O7" s="27">
        <v>9291</v>
      </c>
      <c r="P7" s="2">
        <v>9089</v>
      </c>
      <c r="Q7" s="26">
        <v>8671</v>
      </c>
    </row>
    <row r="8" spans="1:17">
      <c r="A8" s="7">
        <f t="shared" si="0"/>
        <v>5</v>
      </c>
      <c r="B8" s="26" t="s">
        <v>58</v>
      </c>
      <c r="C8" s="27">
        <v>8959</v>
      </c>
      <c r="D8" s="2">
        <v>8757</v>
      </c>
      <c r="E8" s="26">
        <v>8339</v>
      </c>
      <c r="G8" s="7">
        <f t="shared" si="1"/>
        <v>5</v>
      </c>
      <c r="H8" s="26" t="s">
        <v>5</v>
      </c>
      <c r="I8" s="27">
        <v>10500</v>
      </c>
      <c r="J8" s="2">
        <v>8700</v>
      </c>
      <c r="K8" s="26">
        <v>7500</v>
      </c>
      <c r="M8" s="7">
        <f>+M7+1</f>
        <v>5</v>
      </c>
      <c r="N8" s="26" t="s">
        <v>12</v>
      </c>
      <c r="O8" s="27">
        <v>9233</v>
      </c>
      <c r="P8" s="2">
        <v>8375</v>
      </c>
      <c r="Q8" s="26">
        <v>7976</v>
      </c>
    </row>
    <row r="9" spans="1:17">
      <c r="A9" s="7">
        <f t="shared" si="0"/>
        <v>6</v>
      </c>
      <c r="B9" s="26" t="s">
        <v>12</v>
      </c>
      <c r="C9" s="27">
        <v>9233</v>
      </c>
      <c r="D9" s="2">
        <v>8375</v>
      </c>
      <c r="E9" s="26">
        <v>7976</v>
      </c>
      <c r="G9" s="7">
        <f t="shared" si="1"/>
        <v>6</v>
      </c>
      <c r="H9" s="26" t="s">
        <v>15</v>
      </c>
      <c r="I9" s="27">
        <v>8908</v>
      </c>
      <c r="J9" s="2">
        <v>8608</v>
      </c>
      <c r="K9" s="26">
        <v>8458</v>
      </c>
      <c r="M9" s="7">
        <f>+M8+1</f>
        <v>6</v>
      </c>
      <c r="N9" s="26" t="s">
        <v>21</v>
      </c>
      <c r="O9" s="27">
        <v>9192</v>
      </c>
      <c r="P9" s="2">
        <v>8772</v>
      </c>
      <c r="Q9" s="26">
        <v>8352</v>
      </c>
    </row>
    <row r="10" spans="1:17">
      <c r="A10" s="7">
        <f t="shared" si="0"/>
        <v>7</v>
      </c>
      <c r="B10" s="26" t="s">
        <v>44</v>
      </c>
      <c r="C10" s="27">
        <v>8892</v>
      </c>
      <c r="D10" s="2">
        <v>8372</v>
      </c>
      <c r="E10" s="26">
        <v>7904</v>
      </c>
      <c r="G10" s="7">
        <f t="shared" si="1"/>
        <v>7</v>
      </c>
      <c r="H10" s="26" t="s">
        <v>12</v>
      </c>
      <c r="I10" s="27">
        <v>9233</v>
      </c>
      <c r="J10" s="2">
        <v>8375</v>
      </c>
      <c r="K10" s="26">
        <v>7976</v>
      </c>
      <c r="M10" s="7">
        <f>+M9+1</f>
        <v>7</v>
      </c>
      <c r="N10" s="26" t="s">
        <v>9</v>
      </c>
      <c r="O10" s="27">
        <v>9085</v>
      </c>
      <c r="P10" s="2">
        <v>7707</v>
      </c>
      <c r="Q10" s="26">
        <v>6850</v>
      </c>
    </row>
    <row r="11" spans="1:17">
      <c r="A11" s="7">
        <f t="shared" si="0"/>
        <v>8</v>
      </c>
      <c r="B11" s="26" t="s">
        <v>17</v>
      </c>
      <c r="C11" s="27">
        <v>8090</v>
      </c>
      <c r="D11" s="2">
        <v>7940</v>
      </c>
      <c r="E11" s="26">
        <v>7863</v>
      </c>
      <c r="G11" s="7">
        <f t="shared" si="1"/>
        <v>8</v>
      </c>
      <c r="H11" s="26" t="s">
        <v>44</v>
      </c>
      <c r="I11" s="27">
        <v>8892</v>
      </c>
      <c r="J11" s="2">
        <v>8372</v>
      </c>
      <c r="K11" s="26">
        <v>7904</v>
      </c>
      <c r="M11" s="7">
        <f>+M10+1</f>
        <v>8</v>
      </c>
      <c r="N11" s="26" t="s">
        <v>58</v>
      </c>
      <c r="O11" s="27">
        <v>8959</v>
      </c>
      <c r="P11" s="2">
        <v>8757</v>
      </c>
      <c r="Q11" s="26">
        <v>8339</v>
      </c>
    </row>
    <row r="12" spans="1:17">
      <c r="A12" s="7">
        <f t="shared" si="0"/>
        <v>9</v>
      </c>
      <c r="B12" s="26" t="s">
        <v>54</v>
      </c>
      <c r="C12" s="27">
        <v>8132</v>
      </c>
      <c r="D12" s="2">
        <v>7898</v>
      </c>
      <c r="E12" s="26">
        <v>7690</v>
      </c>
      <c r="G12" s="7">
        <f t="shared" si="1"/>
        <v>9</v>
      </c>
      <c r="H12" s="26" t="s">
        <v>61</v>
      </c>
      <c r="I12" s="27">
        <v>8502</v>
      </c>
      <c r="J12" s="2">
        <v>8008</v>
      </c>
      <c r="K12" s="26">
        <v>7566</v>
      </c>
      <c r="M12" s="7">
        <f>+M11+1</f>
        <v>9</v>
      </c>
      <c r="N12" s="26" t="s">
        <v>15</v>
      </c>
      <c r="O12" s="27">
        <v>8908</v>
      </c>
      <c r="P12" s="2">
        <v>8608</v>
      </c>
      <c r="Q12" s="26">
        <v>8458</v>
      </c>
    </row>
    <row r="13" spans="1:17">
      <c r="A13" s="7">
        <f t="shared" si="0"/>
        <v>10</v>
      </c>
      <c r="B13" s="26" t="s">
        <v>61</v>
      </c>
      <c r="C13" s="27">
        <v>8502</v>
      </c>
      <c r="D13" s="2">
        <v>8008</v>
      </c>
      <c r="E13" s="26">
        <v>7566</v>
      </c>
      <c r="G13" s="7">
        <f t="shared" si="1"/>
        <v>10</v>
      </c>
      <c r="H13" s="26" t="s">
        <v>14</v>
      </c>
      <c r="I13" s="27">
        <v>8888</v>
      </c>
      <c r="J13" s="2">
        <v>7991</v>
      </c>
      <c r="K13" s="26">
        <v>7211</v>
      </c>
      <c r="M13" s="7">
        <f>+M12+1</f>
        <v>10</v>
      </c>
      <c r="N13" s="26" t="s">
        <v>44</v>
      </c>
      <c r="O13" s="27">
        <v>8892</v>
      </c>
      <c r="P13" s="2">
        <v>8372</v>
      </c>
      <c r="Q13" s="26">
        <v>7904</v>
      </c>
    </row>
    <row r="14" spans="1:17">
      <c r="A14" s="7">
        <f t="shared" si="0"/>
        <v>11</v>
      </c>
      <c r="B14" s="26" t="s">
        <v>5</v>
      </c>
      <c r="C14" s="27">
        <v>10500</v>
      </c>
      <c r="D14" s="2">
        <v>8700</v>
      </c>
      <c r="E14" s="26">
        <v>7500</v>
      </c>
      <c r="G14" s="7">
        <f t="shared" si="1"/>
        <v>11</v>
      </c>
      <c r="H14" s="26" t="s">
        <v>17</v>
      </c>
      <c r="I14" s="27">
        <v>8090</v>
      </c>
      <c r="J14" s="2">
        <v>7940</v>
      </c>
      <c r="K14" s="26">
        <v>7863</v>
      </c>
      <c r="M14" s="7">
        <f>+M13+1</f>
        <v>11</v>
      </c>
      <c r="N14" s="26" t="s">
        <v>14</v>
      </c>
      <c r="O14" s="27">
        <v>8888</v>
      </c>
      <c r="P14" s="2">
        <v>7991</v>
      </c>
      <c r="Q14" s="26">
        <v>7211</v>
      </c>
    </row>
    <row r="15" spans="1:17">
      <c r="A15" s="7">
        <f t="shared" si="0"/>
        <v>12</v>
      </c>
      <c r="B15" s="26" t="s">
        <v>47</v>
      </c>
      <c r="C15" s="27">
        <v>7636</v>
      </c>
      <c r="D15" s="2">
        <v>7428</v>
      </c>
      <c r="E15" s="26">
        <v>7220</v>
      </c>
      <c r="G15" s="7">
        <f t="shared" si="1"/>
        <v>12</v>
      </c>
      <c r="H15" s="26" t="s">
        <v>54</v>
      </c>
      <c r="I15" s="27">
        <v>8132</v>
      </c>
      <c r="J15" s="2">
        <v>7898</v>
      </c>
      <c r="K15" s="26">
        <v>7690</v>
      </c>
      <c r="M15" s="7">
        <f>+M14+1</f>
        <v>12</v>
      </c>
      <c r="N15" s="26" t="s">
        <v>56</v>
      </c>
      <c r="O15" s="27">
        <v>8707</v>
      </c>
      <c r="P15" s="2">
        <v>7818</v>
      </c>
      <c r="Q15" s="26">
        <v>7108</v>
      </c>
    </row>
    <row r="16" spans="1:17">
      <c r="A16" s="7">
        <f t="shared" si="0"/>
        <v>13</v>
      </c>
      <c r="B16" s="26" t="s">
        <v>14</v>
      </c>
      <c r="C16" s="27">
        <v>8888</v>
      </c>
      <c r="D16" s="2">
        <v>7991</v>
      </c>
      <c r="E16" s="26">
        <v>7211</v>
      </c>
      <c r="G16" s="7">
        <f t="shared" si="1"/>
        <v>13</v>
      </c>
      <c r="H16" s="26" t="s">
        <v>56</v>
      </c>
      <c r="I16" s="27">
        <v>8707</v>
      </c>
      <c r="J16" s="2">
        <v>7818</v>
      </c>
      <c r="K16" s="26">
        <v>7108</v>
      </c>
      <c r="M16" s="7">
        <f>+M15+1</f>
        <v>13</v>
      </c>
      <c r="N16" s="26" t="s">
        <v>61</v>
      </c>
      <c r="O16" s="27">
        <v>8502</v>
      </c>
      <c r="P16" s="2">
        <v>8008</v>
      </c>
      <c r="Q16" s="26">
        <v>7566</v>
      </c>
    </row>
    <row r="17" spans="1:17">
      <c r="A17" s="7">
        <f t="shared" si="0"/>
        <v>14</v>
      </c>
      <c r="B17" s="26" t="s">
        <v>59</v>
      </c>
      <c r="C17" s="27">
        <v>7644</v>
      </c>
      <c r="D17" s="2">
        <v>7384</v>
      </c>
      <c r="E17" s="26">
        <v>7150</v>
      </c>
      <c r="G17" s="7">
        <f t="shared" si="1"/>
        <v>14</v>
      </c>
      <c r="H17" s="26" t="s">
        <v>48</v>
      </c>
      <c r="I17" s="27">
        <v>9620</v>
      </c>
      <c r="J17" s="2">
        <v>7800</v>
      </c>
      <c r="K17" s="26">
        <v>7020</v>
      </c>
      <c r="M17" s="7">
        <f>+M16+1</f>
        <v>14</v>
      </c>
      <c r="N17" s="26" t="s">
        <v>54</v>
      </c>
      <c r="O17" s="27">
        <v>8132</v>
      </c>
      <c r="P17" s="2">
        <v>7898</v>
      </c>
      <c r="Q17" s="26">
        <v>7690</v>
      </c>
    </row>
    <row r="18" spans="1:17">
      <c r="A18" s="7">
        <f t="shared" si="0"/>
        <v>15</v>
      </c>
      <c r="B18" s="26" t="s">
        <v>56</v>
      </c>
      <c r="C18" s="27">
        <v>8707</v>
      </c>
      <c r="D18" s="2">
        <v>7818</v>
      </c>
      <c r="E18" s="26">
        <v>7108</v>
      </c>
      <c r="G18" s="7">
        <f t="shared" si="1"/>
        <v>15</v>
      </c>
      <c r="H18" s="26" t="s">
        <v>9</v>
      </c>
      <c r="I18" s="27">
        <v>9085</v>
      </c>
      <c r="J18" s="2">
        <v>7707</v>
      </c>
      <c r="K18" s="26">
        <v>6850</v>
      </c>
      <c r="M18" s="7">
        <f>+M17+1</f>
        <v>15</v>
      </c>
      <c r="N18" s="26" t="s">
        <v>17</v>
      </c>
      <c r="O18" s="27">
        <v>8090</v>
      </c>
      <c r="P18" s="2">
        <v>7940</v>
      </c>
      <c r="Q18" s="26">
        <v>7863</v>
      </c>
    </row>
    <row r="19" spans="1:17">
      <c r="A19" s="7">
        <f t="shared" si="0"/>
        <v>16</v>
      </c>
      <c r="B19" s="26" t="s">
        <v>48</v>
      </c>
      <c r="C19" s="27">
        <v>9620</v>
      </c>
      <c r="D19" s="2">
        <v>7800</v>
      </c>
      <c r="E19" s="26">
        <v>7020</v>
      </c>
      <c r="G19" s="7">
        <f t="shared" si="1"/>
        <v>16</v>
      </c>
      <c r="H19" s="26" t="s">
        <v>47</v>
      </c>
      <c r="I19" s="27">
        <v>7636</v>
      </c>
      <c r="J19" s="2">
        <v>7428</v>
      </c>
      <c r="K19" s="26">
        <v>7220</v>
      </c>
      <c r="M19" s="7">
        <f>+M18+1</f>
        <v>16</v>
      </c>
      <c r="N19" s="26" t="s">
        <v>59</v>
      </c>
      <c r="O19" s="27">
        <v>7644</v>
      </c>
      <c r="P19" s="2">
        <v>7384</v>
      </c>
      <c r="Q19" s="26">
        <v>7150</v>
      </c>
    </row>
    <row r="20" spans="1:17">
      <c r="A20" s="7">
        <f t="shared" si="0"/>
        <v>17</v>
      </c>
      <c r="B20" s="26" t="s">
        <v>9</v>
      </c>
      <c r="C20" s="27">
        <v>9085</v>
      </c>
      <c r="D20" s="2">
        <v>7707</v>
      </c>
      <c r="E20" s="26">
        <v>6850</v>
      </c>
      <c r="G20" s="7">
        <f t="shared" si="1"/>
        <v>17</v>
      </c>
      <c r="H20" s="26" t="s">
        <v>59</v>
      </c>
      <c r="I20" s="27">
        <v>7644</v>
      </c>
      <c r="J20" s="2">
        <v>7384</v>
      </c>
      <c r="K20" s="26">
        <v>7150</v>
      </c>
      <c r="M20" s="7">
        <f>+M19+1</f>
        <v>17</v>
      </c>
      <c r="N20" s="26" t="s">
        <v>47</v>
      </c>
      <c r="O20" s="27">
        <v>7636</v>
      </c>
      <c r="P20" s="2">
        <v>7428</v>
      </c>
      <c r="Q20" s="26">
        <v>7220</v>
      </c>
    </row>
    <row r="21" spans="1:17">
      <c r="A21" s="7">
        <f t="shared" si="0"/>
        <v>18</v>
      </c>
      <c r="B21" s="26" t="s">
        <v>11</v>
      </c>
      <c r="C21" s="27">
        <v>6890</v>
      </c>
      <c r="D21" s="2">
        <v>6610</v>
      </c>
      <c r="E21" s="26">
        <v>6330</v>
      </c>
      <c r="G21" s="7">
        <f t="shared" si="1"/>
        <v>18</v>
      </c>
      <c r="H21" s="26" t="s">
        <v>11</v>
      </c>
      <c r="I21" s="27">
        <v>6890</v>
      </c>
      <c r="J21" s="2">
        <v>6610</v>
      </c>
      <c r="K21" s="26">
        <v>6330</v>
      </c>
      <c r="M21" s="7">
        <f>+M20+1</f>
        <v>18</v>
      </c>
      <c r="N21" s="26" t="s">
        <v>23</v>
      </c>
      <c r="O21" s="27">
        <v>7150</v>
      </c>
      <c r="P21" s="2">
        <v>6292</v>
      </c>
      <c r="Q21" s="26">
        <v>5720</v>
      </c>
    </row>
    <row r="22" spans="1:17">
      <c r="A22" s="7">
        <f t="shared" si="0"/>
        <v>19</v>
      </c>
      <c r="B22" s="26" t="s">
        <v>19</v>
      </c>
      <c r="C22" s="27">
        <v>6305</v>
      </c>
      <c r="D22" s="2">
        <v>6267</v>
      </c>
      <c r="E22" s="26">
        <v>6221</v>
      </c>
      <c r="G22" s="7">
        <f t="shared" si="1"/>
        <v>19</v>
      </c>
      <c r="H22" s="26" t="s">
        <v>23</v>
      </c>
      <c r="I22" s="27">
        <v>7150</v>
      </c>
      <c r="J22" s="2">
        <v>6292</v>
      </c>
      <c r="K22" s="26">
        <v>5720</v>
      </c>
      <c r="M22" s="7">
        <f>+M21+1</f>
        <v>19</v>
      </c>
      <c r="N22" s="26" t="s">
        <v>11</v>
      </c>
      <c r="O22" s="27">
        <v>6890</v>
      </c>
      <c r="P22" s="2">
        <v>6610</v>
      </c>
      <c r="Q22" s="26">
        <v>6330</v>
      </c>
    </row>
    <row r="23" spans="1:17">
      <c r="A23" s="7">
        <f t="shared" si="0"/>
        <v>20</v>
      </c>
      <c r="B23" s="26" t="s">
        <v>2</v>
      </c>
      <c r="C23" s="27">
        <v>6549</v>
      </c>
      <c r="D23" s="2">
        <v>6289</v>
      </c>
      <c r="E23" s="26">
        <v>6107</v>
      </c>
      <c r="G23" s="7">
        <f t="shared" si="1"/>
        <v>20</v>
      </c>
      <c r="H23" s="26" t="s">
        <v>2</v>
      </c>
      <c r="I23" s="27">
        <v>6549</v>
      </c>
      <c r="J23" s="2">
        <v>6289</v>
      </c>
      <c r="K23" s="26">
        <v>6107</v>
      </c>
      <c r="M23" s="7">
        <f>+M22+1</f>
        <v>20</v>
      </c>
      <c r="N23" s="26" t="s">
        <v>3</v>
      </c>
      <c r="O23" s="27">
        <v>6812</v>
      </c>
      <c r="P23" s="2">
        <v>5590</v>
      </c>
      <c r="Q23" s="26">
        <v>5356</v>
      </c>
    </row>
    <row r="24" spans="1:17">
      <c r="A24" s="7">
        <f t="shared" si="0"/>
        <v>21</v>
      </c>
      <c r="B24" s="26" t="s">
        <v>23</v>
      </c>
      <c r="C24" s="27">
        <v>7150</v>
      </c>
      <c r="D24" s="2">
        <v>6292</v>
      </c>
      <c r="E24" s="26">
        <v>5720</v>
      </c>
      <c r="G24" s="7">
        <f t="shared" si="1"/>
        <v>21</v>
      </c>
      <c r="H24" s="26" t="s">
        <v>19</v>
      </c>
      <c r="I24" s="27">
        <v>6305</v>
      </c>
      <c r="J24" s="2">
        <v>6267</v>
      </c>
      <c r="K24" s="26">
        <v>6221</v>
      </c>
      <c r="M24" s="7">
        <f>+M23+1</f>
        <v>21</v>
      </c>
      <c r="N24" s="26" t="s">
        <v>57</v>
      </c>
      <c r="O24" s="27">
        <v>6725</v>
      </c>
      <c r="P24" s="2">
        <v>5867</v>
      </c>
      <c r="Q24" s="26">
        <v>5400</v>
      </c>
    </row>
    <row r="25" spans="1:17">
      <c r="A25" s="7">
        <f t="shared" si="0"/>
        <v>22</v>
      </c>
      <c r="B25" s="26" t="s">
        <v>18</v>
      </c>
      <c r="C25" s="27">
        <v>5720</v>
      </c>
      <c r="D25" s="2">
        <v>5434</v>
      </c>
      <c r="E25" s="26">
        <v>5408</v>
      </c>
      <c r="G25" s="7">
        <f t="shared" si="1"/>
        <v>22</v>
      </c>
      <c r="H25" s="26" t="s">
        <v>57</v>
      </c>
      <c r="I25" s="27">
        <v>6725</v>
      </c>
      <c r="J25" s="2">
        <v>5867</v>
      </c>
      <c r="K25" s="26">
        <v>5400</v>
      </c>
      <c r="M25" s="7">
        <f>+M24+1</f>
        <v>22</v>
      </c>
      <c r="N25" s="26" t="s">
        <v>2</v>
      </c>
      <c r="O25" s="27">
        <v>6549</v>
      </c>
      <c r="P25" s="2">
        <v>6289</v>
      </c>
      <c r="Q25" s="26">
        <v>6107</v>
      </c>
    </row>
    <row r="26" spans="1:17">
      <c r="A26" s="7">
        <f t="shared" si="0"/>
        <v>23</v>
      </c>
      <c r="B26" s="26" t="s">
        <v>57</v>
      </c>
      <c r="C26" s="27">
        <v>6725</v>
      </c>
      <c r="D26" s="2">
        <v>5867</v>
      </c>
      <c r="E26" s="26">
        <v>5400</v>
      </c>
      <c r="G26" s="7">
        <f t="shared" si="1"/>
        <v>23</v>
      </c>
      <c r="H26" s="26" t="s">
        <v>6</v>
      </c>
      <c r="I26" s="27">
        <v>6240</v>
      </c>
      <c r="J26" s="2">
        <v>5720</v>
      </c>
      <c r="K26" s="26">
        <v>5200</v>
      </c>
      <c r="M26" s="7">
        <f>+M25+1</f>
        <v>23</v>
      </c>
      <c r="N26" s="26" t="s">
        <v>7</v>
      </c>
      <c r="O26" s="27">
        <v>6379</v>
      </c>
      <c r="P26" s="2">
        <v>5449</v>
      </c>
      <c r="Q26" s="26">
        <v>4873</v>
      </c>
    </row>
    <row r="27" spans="1:17">
      <c r="A27" s="7">
        <f t="shared" si="0"/>
        <v>24</v>
      </c>
      <c r="B27" s="26" t="s">
        <v>3</v>
      </c>
      <c r="C27" s="27">
        <v>6812</v>
      </c>
      <c r="D27" s="2">
        <v>5590</v>
      </c>
      <c r="E27" s="26">
        <v>5356</v>
      </c>
      <c r="G27" s="7">
        <f t="shared" si="1"/>
        <v>24</v>
      </c>
      <c r="H27" s="26" t="s">
        <v>3</v>
      </c>
      <c r="I27" s="27">
        <v>6812</v>
      </c>
      <c r="J27" s="2">
        <v>5590</v>
      </c>
      <c r="K27" s="26">
        <v>5356</v>
      </c>
      <c r="M27" s="7">
        <f>+M26+1</f>
        <v>24</v>
      </c>
      <c r="N27" s="26" t="s">
        <v>19</v>
      </c>
      <c r="O27" s="27">
        <v>6305</v>
      </c>
      <c r="P27" s="2">
        <v>6267</v>
      </c>
      <c r="Q27" s="26">
        <v>6221</v>
      </c>
    </row>
    <row r="28" spans="1:17">
      <c r="A28" s="7">
        <f t="shared" si="0"/>
        <v>25</v>
      </c>
      <c r="B28" s="26" t="s">
        <v>6</v>
      </c>
      <c r="C28" s="27">
        <v>6240</v>
      </c>
      <c r="D28" s="2">
        <v>5720</v>
      </c>
      <c r="E28" s="26">
        <v>5200</v>
      </c>
      <c r="G28" s="7">
        <f t="shared" si="1"/>
        <v>25</v>
      </c>
      <c r="H28" s="26" t="s">
        <v>7</v>
      </c>
      <c r="I28" s="27">
        <v>6379</v>
      </c>
      <c r="J28" s="2">
        <v>5449</v>
      </c>
      <c r="K28" s="26">
        <v>4873</v>
      </c>
      <c r="M28" s="7">
        <f>+M27+1</f>
        <v>25</v>
      </c>
      <c r="N28" s="26" t="s">
        <v>6</v>
      </c>
      <c r="O28" s="27">
        <v>6240</v>
      </c>
      <c r="P28" s="2">
        <v>5720</v>
      </c>
      <c r="Q28" s="26">
        <v>5200</v>
      </c>
    </row>
    <row r="29" spans="1:17">
      <c r="A29" s="7">
        <f t="shared" si="0"/>
        <v>26</v>
      </c>
      <c r="B29" s="26" t="s">
        <v>16</v>
      </c>
      <c r="C29" s="27">
        <v>5642</v>
      </c>
      <c r="D29" s="2">
        <v>5382</v>
      </c>
      <c r="E29" s="26">
        <v>5122</v>
      </c>
      <c r="G29" s="7">
        <f t="shared" si="1"/>
        <v>26</v>
      </c>
      <c r="H29" s="26" t="s">
        <v>18</v>
      </c>
      <c r="I29" s="27">
        <v>5720</v>
      </c>
      <c r="J29" s="2">
        <v>5434</v>
      </c>
      <c r="K29" s="26">
        <v>5408</v>
      </c>
      <c r="M29" s="7">
        <f>+M28+1</f>
        <v>26</v>
      </c>
      <c r="N29" s="26" t="s">
        <v>55</v>
      </c>
      <c r="O29" s="27">
        <v>5850</v>
      </c>
      <c r="P29" s="2">
        <v>4550</v>
      </c>
      <c r="Q29" s="26">
        <v>3900</v>
      </c>
    </row>
    <row r="30" spans="1:17">
      <c r="A30" s="7">
        <f t="shared" si="0"/>
        <v>27</v>
      </c>
      <c r="B30" s="26" t="s">
        <v>7</v>
      </c>
      <c r="C30" s="27">
        <v>6379</v>
      </c>
      <c r="D30" s="2">
        <v>5449</v>
      </c>
      <c r="E30" s="26">
        <v>4873</v>
      </c>
      <c r="G30" s="7">
        <f t="shared" si="1"/>
        <v>27</v>
      </c>
      <c r="H30" s="26" t="s">
        <v>16</v>
      </c>
      <c r="I30" s="27">
        <v>5642</v>
      </c>
      <c r="J30" s="2">
        <v>5382</v>
      </c>
      <c r="K30" s="26">
        <v>5122</v>
      </c>
      <c r="M30" s="7">
        <f>+M29+1</f>
        <v>27</v>
      </c>
      <c r="N30" s="26" t="s">
        <v>18</v>
      </c>
      <c r="O30" s="27">
        <v>5720</v>
      </c>
      <c r="P30" s="2">
        <v>5434</v>
      </c>
      <c r="Q30" s="26">
        <v>5408</v>
      </c>
    </row>
    <row r="31" spans="1:17">
      <c r="A31" s="7">
        <f t="shared" si="0"/>
        <v>28</v>
      </c>
      <c r="B31" s="26" t="s">
        <v>60</v>
      </c>
      <c r="C31" s="27">
        <v>4882</v>
      </c>
      <c r="D31" s="2">
        <v>4842</v>
      </c>
      <c r="E31" s="26">
        <v>4780</v>
      </c>
      <c r="G31" s="7">
        <f t="shared" si="1"/>
        <v>28</v>
      </c>
      <c r="H31" s="26" t="s">
        <v>60</v>
      </c>
      <c r="I31" s="27">
        <v>4882</v>
      </c>
      <c r="J31" s="2">
        <v>4842</v>
      </c>
      <c r="K31" s="26">
        <v>4780</v>
      </c>
      <c r="M31" s="7">
        <f>+M30+1</f>
        <v>28</v>
      </c>
      <c r="N31" s="26" t="s">
        <v>16</v>
      </c>
      <c r="O31" s="27">
        <v>5642</v>
      </c>
      <c r="P31" s="2">
        <v>5382</v>
      </c>
      <c r="Q31" s="26">
        <v>5122</v>
      </c>
    </row>
    <row r="32" spans="1:17">
      <c r="A32" s="7">
        <f t="shared" si="0"/>
        <v>29</v>
      </c>
      <c r="B32" s="26" t="s">
        <v>51</v>
      </c>
      <c r="C32" s="27">
        <v>4966</v>
      </c>
      <c r="D32" s="2">
        <v>4706</v>
      </c>
      <c r="E32" s="26">
        <v>4420</v>
      </c>
      <c r="G32" s="7">
        <f t="shared" si="1"/>
        <v>29</v>
      </c>
      <c r="H32" s="26" t="s">
        <v>51</v>
      </c>
      <c r="I32" s="27">
        <v>4966</v>
      </c>
      <c r="J32" s="2">
        <v>4706</v>
      </c>
      <c r="K32" s="26">
        <v>4420</v>
      </c>
      <c r="M32" s="7">
        <f>+M31+1</f>
        <v>29</v>
      </c>
      <c r="N32" s="26" t="s">
        <v>51</v>
      </c>
      <c r="O32" s="27">
        <v>4966</v>
      </c>
      <c r="P32" s="2">
        <v>4706</v>
      </c>
      <c r="Q32" s="26">
        <v>4420</v>
      </c>
    </row>
    <row r="33" spans="1:17">
      <c r="A33" s="7">
        <f t="shared" si="0"/>
        <v>30</v>
      </c>
      <c r="B33" s="26" t="s">
        <v>50</v>
      </c>
      <c r="C33" s="27">
        <v>4944</v>
      </c>
      <c r="D33" s="2">
        <v>4421</v>
      </c>
      <c r="E33" s="26">
        <v>4030</v>
      </c>
      <c r="G33" s="7">
        <f t="shared" si="1"/>
        <v>30</v>
      </c>
      <c r="H33" s="26" t="s">
        <v>55</v>
      </c>
      <c r="I33" s="27">
        <v>5850</v>
      </c>
      <c r="J33" s="2">
        <v>4550</v>
      </c>
      <c r="K33" s="26">
        <v>3900</v>
      </c>
      <c r="M33" s="7">
        <f>+M32+1</f>
        <v>30</v>
      </c>
      <c r="N33" s="26" t="s">
        <v>50</v>
      </c>
      <c r="O33" s="27">
        <v>4944</v>
      </c>
      <c r="P33" s="2">
        <v>4421</v>
      </c>
      <c r="Q33" s="26">
        <v>4030</v>
      </c>
    </row>
    <row r="34" spans="1:17">
      <c r="A34" s="7">
        <f t="shared" si="0"/>
        <v>31</v>
      </c>
      <c r="B34" s="26" t="s">
        <v>55</v>
      </c>
      <c r="C34" s="27">
        <v>5850</v>
      </c>
      <c r="D34" s="2">
        <v>4550</v>
      </c>
      <c r="E34" s="26">
        <v>3900</v>
      </c>
      <c r="G34" s="7">
        <f t="shared" si="1"/>
        <v>31</v>
      </c>
      <c r="H34" s="26" t="s">
        <v>50</v>
      </c>
      <c r="I34" s="27">
        <v>4944</v>
      </c>
      <c r="J34" s="2">
        <v>4421</v>
      </c>
      <c r="K34" s="26">
        <v>4030</v>
      </c>
      <c r="M34" s="7">
        <f>+M33+1</f>
        <v>31</v>
      </c>
      <c r="N34" s="26" t="s">
        <v>60</v>
      </c>
      <c r="O34" s="27">
        <v>4882</v>
      </c>
      <c r="P34" s="2">
        <v>4842</v>
      </c>
      <c r="Q34" s="26">
        <v>4780</v>
      </c>
    </row>
    <row r="35" spans="1:17">
      <c r="A35" s="7"/>
      <c r="B35" s="26" t="s">
        <v>65</v>
      </c>
      <c r="C35" s="28">
        <v>11622</v>
      </c>
      <c r="D35" s="16">
        <v>10582</v>
      </c>
      <c r="E35" s="31">
        <v>9568</v>
      </c>
      <c r="F35" s="25"/>
      <c r="G35" s="7"/>
      <c r="H35" s="26" t="s">
        <v>65</v>
      </c>
      <c r="I35" s="28">
        <v>11622</v>
      </c>
      <c r="J35" s="16">
        <v>10582</v>
      </c>
      <c r="K35" s="31">
        <v>9568</v>
      </c>
      <c r="M35" s="7"/>
      <c r="N35" s="26" t="s">
        <v>65</v>
      </c>
      <c r="O35" s="28">
        <v>11622</v>
      </c>
      <c r="P35" s="16">
        <v>10582</v>
      </c>
      <c r="Q35" s="31">
        <v>9568</v>
      </c>
    </row>
    <row r="36" spans="1:17">
      <c r="A36" s="7"/>
      <c r="B36" s="26" t="s">
        <v>62</v>
      </c>
      <c r="C36" s="28">
        <v>4882</v>
      </c>
      <c r="D36" s="16">
        <v>4421</v>
      </c>
      <c r="E36" s="31">
        <v>3900</v>
      </c>
      <c r="F36" s="25"/>
      <c r="G36" s="7"/>
      <c r="H36" s="26" t="s">
        <v>62</v>
      </c>
      <c r="I36" s="28">
        <v>4882</v>
      </c>
      <c r="J36" s="16">
        <v>4421</v>
      </c>
      <c r="K36" s="31">
        <v>3900</v>
      </c>
      <c r="M36" s="7"/>
      <c r="N36" s="26" t="s">
        <v>62</v>
      </c>
      <c r="O36" s="28">
        <v>4882</v>
      </c>
      <c r="P36" s="16">
        <v>4421</v>
      </c>
      <c r="Q36" s="31">
        <v>3900</v>
      </c>
    </row>
    <row r="37" spans="1:17" ht="15.75" thickBot="1">
      <c r="A37" s="7"/>
      <c r="B37" s="26" t="s">
        <v>63</v>
      </c>
      <c r="C37" s="29">
        <v>7676</v>
      </c>
      <c r="D37" s="30">
        <v>7053</v>
      </c>
      <c r="E37" s="32">
        <v>6623</v>
      </c>
      <c r="F37" s="25"/>
      <c r="G37" s="7"/>
      <c r="H37" s="26" t="s">
        <v>63</v>
      </c>
      <c r="I37" s="29">
        <v>7676</v>
      </c>
      <c r="J37" s="30">
        <v>7053</v>
      </c>
      <c r="K37" s="32">
        <v>6623</v>
      </c>
      <c r="M37" s="7"/>
      <c r="N37" s="26" t="s">
        <v>63</v>
      </c>
      <c r="O37" s="29">
        <v>7676</v>
      </c>
      <c r="P37" s="30">
        <v>7053</v>
      </c>
      <c r="Q37" s="32">
        <v>6623</v>
      </c>
    </row>
    <row r="38" spans="1:17">
      <c r="A38" s="41"/>
      <c r="B38" s="34"/>
      <c r="C38" s="35"/>
      <c r="D38" s="35"/>
      <c r="E38" s="35"/>
      <c r="G38" s="43"/>
      <c r="H38" s="34"/>
      <c r="I38" s="35"/>
      <c r="J38" s="35"/>
      <c r="K38" s="35"/>
      <c r="M38" s="43"/>
      <c r="N38" s="34"/>
      <c r="O38" s="35"/>
      <c r="P38" s="35"/>
      <c r="Q38" s="35"/>
    </row>
  </sheetData>
  <sortState ref="M4:Q34">
    <sortCondition descending="1" ref="O4:O34"/>
  </sortState>
  <mergeCells count="6">
    <mergeCell ref="A1:E1"/>
    <mergeCell ref="C2:E2"/>
    <mergeCell ref="G1:K1"/>
    <mergeCell ref="I2:K2"/>
    <mergeCell ref="M1:Q1"/>
    <mergeCell ref="O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8"/>
  <sheetViews>
    <sheetView tabSelected="1" topLeftCell="C1" workbookViewId="0">
      <selection activeCell="M1" sqref="M1:Q1"/>
    </sheetView>
  </sheetViews>
  <sheetFormatPr defaultRowHeight="15"/>
  <cols>
    <col min="1" max="1" width="9.140625" style="1"/>
    <col min="2" max="2" width="17.5703125" bestFit="1" customWidth="1"/>
    <col min="4" max="4" width="11.28515625" bestFit="1" customWidth="1"/>
    <col min="5" max="5" width="9.28515625" bestFit="1" customWidth="1"/>
    <col min="7" max="7" width="9.140625" style="1"/>
    <col min="8" max="8" width="17.5703125" bestFit="1" customWidth="1"/>
    <col min="10" max="10" width="11.28515625" bestFit="1" customWidth="1"/>
    <col min="11" max="11" width="9.28515625" bestFit="1" customWidth="1"/>
    <col min="13" max="13" width="9.140625" style="1"/>
    <col min="14" max="14" width="17.5703125" bestFit="1" customWidth="1"/>
    <col min="16" max="16" width="11.28515625" bestFit="1" customWidth="1"/>
    <col min="17" max="17" width="9.28515625" bestFit="1" customWidth="1"/>
  </cols>
  <sheetData>
    <row r="1" spans="1:17" ht="15.75" thickBot="1">
      <c r="A1" s="51" t="s">
        <v>64</v>
      </c>
      <c r="B1" s="52"/>
      <c r="C1" s="52"/>
      <c r="D1" s="52"/>
      <c r="E1" s="53"/>
      <c r="G1" s="51" t="s">
        <v>64</v>
      </c>
      <c r="H1" s="52"/>
      <c r="I1" s="52"/>
      <c r="J1" s="52"/>
      <c r="K1" s="53"/>
      <c r="M1" s="51" t="s">
        <v>64</v>
      </c>
      <c r="N1" s="52"/>
      <c r="O1" s="52"/>
      <c r="P1" s="52"/>
      <c r="Q1" s="53"/>
    </row>
    <row r="2" spans="1:17">
      <c r="A2" s="40"/>
      <c r="B2" s="39"/>
      <c r="C2" s="48">
        <v>42644</v>
      </c>
      <c r="D2" s="49"/>
      <c r="E2" s="49"/>
      <c r="G2" s="42"/>
      <c r="H2" s="39"/>
      <c r="I2" s="48">
        <v>42644</v>
      </c>
      <c r="J2" s="49"/>
      <c r="K2" s="49"/>
      <c r="M2" s="42"/>
      <c r="N2" s="39"/>
      <c r="O2" s="48">
        <v>42644</v>
      </c>
      <c r="P2" s="49"/>
      <c r="Q2" s="49"/>
    </row>
    <row r="3" spans="1:17">
      <c r="A3" s="7" t="s">
        <v>0</v>
      </c>
      <c r="B3" s="26" t="s">
        <v>52</v>
      </c>
      <c r="C3" s="27" t="s">
        <v>31</v>
      </c>
      <c r="D3" s="2" t="s">
        <v>53</v>
      </c>
      <c r="E3" s="4" t="s">
        <v>33</v>
      </c>
      <c r="G3" s="7" t="s">
        <v>0</v>
      </c>
      <c r="H3" s="26" t="s">
        <v>52</v>
      </c>
      <c r="I3" s="27" t="s">
        <v>31</v>
      </c>
      <c r="J3" s="4" t="s">
        <v>53</v>
      </c>
      <c r="K3" s="2" t="s">
        <v>33</v>
      </c>
      <c r="M3" s="7" t="s">
        <v>0</v>
      </c>
      <c r="N3" s="26" t="s">
        <v>52</v>
      </c>
      <c r="O3" s="54" t="s">
        <v>31</v>
      </c>
      <c r="P3" s="2" t="s">
        <v>53</v>
      </c>
      <c r="Q3" s="2" t="s">
        <v>33</v>
      </c>
    </row>
    <row r="4" spans="1:17">
      <c r="A4" s="7">
        <v>1</v>
      </c>
      <c r="B4" s="26" t="s">
        <v>8</v>
      </c>
      <c r="C4" s="27">
        <v>11830</v>
      </c>
      <c r="D4" s="2">
        <v>10764</v>
      </c>
      <c r="E4" s="2">
        <v>9724</v>
      </c>
      <c r="G4" s="7">
        <v>1</v>
      </c>
      <c r="H4" s="26" t="s">
        <v>8</v>
      </c>
      <c r="I4" s="27">
        <v>11830</v>
      </c>
      <c r="J4" s="2">
        <v>10764</v>
      </c>
      <c r="K4" s="2">
        <v>9724</v>
      </c>
      <c r="M4" s="7">
        <v>1</v>
      </c>
      <c r="N4" s="26" t="s">
        <v>8</v>
      </c>
      <c r="O4" s="27">
        <v>11830</v>
      </c>
      <c r="P4" s="2">
        <v>10764</v>
      </c>
      <c r="Q4" s="2">
        <v>9724</v>
      </c>
    </row>
    <row r="5" spans="1:17">
      <c r="A5" s="7">
        <f>+A4+1</f>
        <v>2</v>
      </c>
      <c r="B5" s="26" t="s">
        <v>49</v>
      </c>
      <c r="C5" s="27">
        <v>9496</v>
      </c>
      <c r="D5" s="2">
        <v>9294</v>
      </c>
      <c r="E5" s="2">
        <v>8876</v>
      </c>
      <c r="G5" s="7">
        <f>+G4+1</f>
        <v>2</v>
      </c>
      <c r="H5" s="26" t="s">
        <v>18</v>
      </c>
      <c r="I5" s="27">
        <v>10998</v>
      </c>
      <c r="J5" s="2">
        <v>9568</v>
      </c>
      <c r="K5" s="2">
        <v>8060</v>
      </c>
      <c r="M5" s="7">
        <f>+M4+1</f>
        <v>2</v>
      </c>
      <c r="N5" s="26" t="s">
        <v>18</v>
      </c>
      <c r="O5" s="27">
        <v>10998</v>
      </c>
      <c r="P5" s="2">
        <v>9568</v>
      </c>
      <c r="Q5" s="2">
        <v>8060</v>
      </c>
    </row>
    <row r="6" spans="1:17">
      <c r="A6" s="7">
        <f t="shared" ref="A6:A34" si="0">+A5+1</f>
        <v>3</v>
      </c>
      <c r="B6" s="26" t="s">
        <v>58</v>
      </c>
      <c r="C6" s="27">
        <v>9093</v>
      </c>
      <c r="D6" s="2">
        <v>8891</v>
      </c>
      <c r="E6" s="2">
        <v>8473</v>
      </c>
      <c r="G6" s="7">
        <f t="shared" ref="G6:G34" si="1">+G5+1</f>
        <v>3</v>
      </c>
      <c r="H6" s="26" t="s">
        <v>49</v>
      </c>
      <c r="I6" s="27">
        <v>9496</v>
      </c>
      <c r="J6" s="2">
        <v>9294</v>
      </c>
      <c r="K6" s="2">
        <v>8876</v>
      </c>
      <c r="M6" s="7">
        <f t="shared" ref="M6:M34" si="2">+M5+1</f>
        <v>3</v>
      </c>
      <c r="N6" s="26" t="s">
        <v>5</v>
      </c>
      <c r="O6" s="27">
        <v>10500</v>
      </c>
      <c r="P6" s="2">
        <v>8700</v>
      </c>
      <c r="Q6" s="2">
        <v>7500</v>
      </c>
    </row>
    <row r="7" spans="1:17">
      <c r="A7" s="7">
        <f t="shared" si="0"/>
        <v>4</v>
      </c>
      <c r="B7" s="26" t="s">
        <v>21</v>
      </c>
      <c r="C7" s="27">
        <v>9299</v>
      </c>
      <c r="D7" s="2">
        <v>8879</v>
      </c>
      <c r="E7" s="2">
        <v>8459</v>
      </c>
      <c r="G7" s="7">
        <f t="shared" si="1"/>
        <v>4</v>
      </c>
      <c r="H7" s="26" t="s">
        <v>58</v>
      </c>
      <c r="I7" s="27">
        <v>9093</v>
      </c>
      <c r="J7" s="2">
        <v>8891</v>
      </c>
      <c r="K7" s="2">
        <v>8473</v>
      </c>
      <c r="M7" s="7">
        <f t="shared" si="2"/>
        <v>4</v>
      </c>
      <c r="N7" s="26" t="s">
        <v>48</v>
      </c>
      <c r="O7" s="27">
        <v>9620</v>
      </c>
      <c r="P7" s="2">
        <v>7800</v>
      </c>
      <c r="Q7" s="2">
        <v>7020</v>
      </c>
    </row>
    <row r="8" spans="1:17">
      <c r="A8" s="7">
        <f t="shared" si="0"/>
        <v>5</v>
      </c>
      <c r="B8" s="26" t="s">
        <v>15</v>
      </c>
      <c r="C8" s="27">
        <v>8908</v>
      </c>
      <c r="D8" s="2">
        <v>8608</v>
      </c>
      <c r="E8" s="2">
        <v>8458</v>
      </c>
      <c r="G8" s="7">
        <f t="shared" si="1"/>
        <v>5</v>
      </c>
      <c r="H8" s="26" t="s">
        <v>21</v>
      </c>
      <c r="I8" s="27">
        <v>9299</v>
      </c>
      <c r="J8" s="2">
        <v>8879</v>
      </c>
      <c r="K8" s="2">
        <v>8459</v>
      </c>
      <c r="M8" s="7">
        <f t="shared" si="2"/>
        <v>5</v>
      </c>
      <c r="N8" s="26" t="s">
        <v>49</v>
      </c>
      <c r="O8" s="27">
        <v>9496</v>
      </c>
      <c r="P8" s="2">
        <v>9294</v>
      </c>
      <c r="Q8" s="2">
        <v>8876</v>
      </c>
    </row>
    <row r="9" spans="1:17">
      <c r="A9" s="7">
        <f t="shared" si="0"/>
        <v>6</v>
      </c>
      <c r="B9" s="26" t="s">
        <v>17</v>
      </c>
      <c r="C9" s="27">
        <v>8327</v>
      </c>
      <c r="D9" s="2">
        <v>8177</v>
      </c>
      <c r="E9" s="2">
        <v>8100</v>
      </c>
      <c r="G9" s="7">
        <f t="shared" si="1"/>
        <v>6</v>
      </c>
      <c r="H9" s="26" t="s">
        <v>5</v>
      </c>
      <c r="I9" s="27">
        <v>10500</v>
      </c>
      <c r="J9" s="2">
        <v>8700</v>
      </c>
      <c r="K9" s="2">
        <v>7500</v>
      </c>
      <c r="M9" s="7">
        <f t="shared" si="2"/>
        <v>6</v>
      </c>
      <c r="N9" s="26" t="s">
        <v>12</v>
      </c>
      <c r="O9" s="27">
        <v>9342</v>
      </c>
      <c r="P9" s="2">
        <v>8474</v>
      </c>
      <c r="Q9" s="2">
        <v>8070</v>
      </c>
    </row>
    <row r="10" spans="1:17">
      <c r="A10" s="7">
        <f t="shared" si="0"/>
        <v>7</v>
      </c>
      <c r="B10" s="26" t="s">
        <v>12</v>
      </c>
      <c r="C10" s="27">
        <v>9342</v>
      </c>
      <c r="D10" s="2">
        <v>8474</v>
      </c>
      <c r="E10" s="2">
        <v>8070</v>
      </c>
      <c r="G10" s="7">
        <f t="shared" si="1"/>
        <v>7</v>
      </c>
      <c r="H10" s="26" t="s">
        <v>15</v>
      </c>
      <c r="I10" s="27">
        <v>8908</v>
      </c>
      <c r="J10" s="2">
        <v>8608</v>
      </c>
      <c r="K10" s="2">
        <v>8458</v>
      </c>
      <c r="M10" s="7">
        <f t="shared" si="2"/>
        <v>7</v>
      </c>
      <c r="N10" s="26" t="s">
        <v>21</v>
      </c>
      <c r="O10" s="27">
        <v>9299</v>
      </c>
      <c r="P10" s="2">
        <v>8879</v>
      </c>
      <c r="Q10" s="2">
        <v>8459</v>
      </c>
    </row>
    <row r="11" spans="1:17">
      <c r="A11" s="7">
        <f t="shared" si="0"/>
        <v>8</v>
      </c>
      <c r="B11" s="26" t="s">
        <v>18</v>
      </c>
      <c r="C11" s="27">
        <v>10998</v>
      </c>
      <c r="D11" s="2">
        <v>9568</v>
      </c>
      <c r="E11" s="2">
        <v>8060</v>
      </c>
      <c r="G11" s="7">
        <f t="shared" si="1"/>
        <v>8</v>
      </c>
      <c r="H11" s="26" t="s">
        <v>12</v>
      </c>
      <c r="I11" s="27">
        <v>9342</v>
      </c>
      <c r="J11" s="2">
        <v>8474</v>
      </c>
      <c r="K11" s="2">
        <v>8070</v>
      </c>
      <c r="M11" s="7">
        <f t="shared" si="2"/>
        <v>8</v>
      </c>
      <c r="N11" s="26" t="s">
        <v>9</v>
      </c>
      <c r="O11" s="27">
        <v>9185</v>
      </c>
      <c r="P11" s="2">
        <v>7807</v>
      </c>
      <c r="Q11" s="2">
        <v>6950</v>
      </c>
    </row>
    <row r="12" spans="1:17">
      <c r="A12" s="7">
        <f t="shared" si="0"/>
        <v>9</v>
      </c>
      <c r="B12" s="26" t="s">
        <v>44</v>
      </c>
      <c r="C12" s="27">
        <v>8892</v>
      </c>
      <c r="D12" s="2">
        <v>8372</v>
      </c>
      <c r="E12" s="2">
        <v>7904</v>
      </c>
      <c r="G12" s="7">
        <f t="shared" si="1"/>
        <v>9</v>
      </c>
      <c r="H12" s="26" t="s">
        <v>44</v>
      </c>
      <c r="I12" s="27">
        <v>8892</v>
      </c>
      <c r="J12" s="2">
        <v>8372</v>
      </c>
      <c r="K12" s="2">
        <v>7904</v>
      </c>
      <c r="M12" s="7">
        <f t="shared" si="2"/>
        <v>9</v>
      </c>
      <c r="N12" s="26" t="s">
        <v>14</v>
      </c>
      <c r="O12" s="27">
        <v>9136</v>
      </c>
      <c r="P12" s="2">
        <v>8239</v>
      </c>
      <c r="Q12" s="2">
        <v>7459</v>
      </c>
    </row>
    <row r="13" spans="1:17">
      <c r="A13" s="7">
        <f t="shared" si="0"/>
        <v>10</v>
      </c>
      <c r="B13" s="26" t="s">
        <v>54</v>
      </c>
      <c r="C13" s="27">
        <v>8164</v>
      </c>
      <c r="D13" s="2">
        <v>7930</v>
      </c>
      <c r="E13" s="2">
        <v>7722</v>
      </c>
      <c r="G13" s="7">
        <f t="shared" si="1"/>
        <v>10</v>
      </c>
      <c r="H13" s="26" t="s">
        <v>14</v>
      </c>
      <c r="I13" s="27">
        <v>9136</v>
      </c>
      <c r="J13" s="2">
        <v>8239</v>
      </c>
      <c r="K13" s="2">
        <v>7459</v>
      </c>
      <c r="M13" s="7">
        <f t="shared" si="2"/>
        <v>10</v>
      </c>
      <c r="N13" s="26" t="s">
        <v>58</v>
      </c>
      <c r="O13" s="27">
        <v>9093</v>
      </c>
      <c r="P13" s="2">
        <v>8891</v>
      </c>
      <c r="Q13" s="2">
        <v>8473</v>
      </c>
    </row>
    <row r="14" spans="1:17">
      <c r="A14" s="7">
        <f t="shared" si="0"/>
        <v>11</v>
      </c>
      <c r="B14" s="26" t="s">
        <v>61</v>
      </c>
      <c r="C14" s="27">
        <v>8502</v>
      </c>
      <c r="D14" s="2">
        <v>8008</v>
      </c>
      <c r="E14" s="2">
        <v>7566</v>
      </c>
      <c r="G14" s="7">
        <f t="shared" si="1"/>
        <v>11</v>
      </c>
      <c r="H14" s="26" t="s">
        <v>17</v>
      </c>
      <c r="I14" s="27">
        <v>8327</v>
      </c>
      <c r="J14" s="2">
        <v>8177</v>
      </c>
      <c r="K14" s="2">
        <v>8100</v>
      </c>
      <c r="M14" s="7">
        <f t="shared" si="2"/>
        <v>11</v>
      </c>
      <c r="N14" s="26" t="s">
        <v>15</v>
      </c>
      <c r="O14" s="27">
        <v>8908</v>
      </c>
      <c r="P14" s="2">
        <v>8608</v>
      </c>
      <c r="Q14" s="2">
        <v>8458</v>
      </c>
    </row>
    <row r="15" spans="1:17">
      <c r="A15" s="7">
        <f t="shared" si="0"/>
        <v>12</v>
      </c>
      <c r="B15" s="26" t="s">
        <v>5</v>
      </c>
      <c r="C15" s="27">
        <v>10500</v>
      </c>
      <c r="D15" s="2">
        <v>8700</v>
      </c>
      <c r="E15" s="2">
        <v>7500</v>
      </c>
      <c r="G15" s="7">
        <f t="shared" si="1"/>
        <v>12</v>
      </c>
      <c r="H15" s="26" t="s">
        <v>61</v>
      </c>
      <c r="I15" s="27">
        <v>8502</v>
      </c>
      <c r="J15" s="2">
        <v>8008</v>
      </c>
      <c r="K15" s="2">
        <v>7566</v>
      </c>
      <c r="M15" s="7">
        <f t="shared" si="2"/>
        <v>12</v>
      </c>
      <c r="N15" s="26" t="s">
        <v>44</v>
      </c>
      <c r="O15" s="27">
        <v>8892</v>
      </c>
      <c r="P15" s="2">
        <v>8372</v>
      </c>
      <c r="Q15" s="2">
        <v>7904</v>
      </c>
    </row>
    <row r="16" spans="1:17">
      <c r="A16" s="7">
        <f t="shared" si="0"/>
        <v>13</v>
      </c>
      <c r="B16" s="26" t="s">
        <v>14</v>
      </c>
      <c r="C16" s="27">
        <v>9136</v>
      </c>
      <c r="D16" s="2">
        <v>8239</v>
      </c>
      <c r="E16" s="2">
        <v>7459</v>
      </c>
      <c r="G16" s="7">
        <f t="shared" si="1"/>
        <v>13</v>
      </c>
      <c r="H16" s="26" t="s">
        <v>56</v>
      </c>
      <c r="I16" s="27">
        <v>8890</v>
      </c>
      <c r="J16" s="2">
        <v>7936</v>
      </c>
      <c r="K16" s="2">
        <v>7214</v>
      </c>
      <c r="M16" s="7">
        <f t="shared" si="2"/>
        <v>13</v>
      </c>
      <c r="N16" s="26" t="s">
        <v>56</v>
      </c>
      <c r="O16" s="27">
        <v>8890</v>
      </c>
      <c r="P16" s="2">
        <v>7936</v>
      </c>
      <c r="Q16" s="2">
        <v>7214</v>
      </c>
    </row>
    <row r="17" spans="1:17">
      <c r="A17" s="7">
        <f t="shared" si="0"/>
        <v>14</v>
      </c>
      <c r="B17" s="26" t="s">
        <v>47</v>
      </c>
      <c r="C17" s="27">
        <v>7636</v>
      </c>
      <c r="D17" s="2">
        <v>7428</v>
      </c>
      <c r="E17" s="2">
        <v>7220</v>
      </c>
      <c r="G17" s="7">
        <f t="shared" si="1"/>
        <v>14</v>
      </c>
      <c r="H17" s="26" t="s">
        <v>54</v>
      </c>
      <c r="I17" s="27">
        <v>8164</v>
      </c>
      <c r="J17" s="2">
        <v>7930</v>
      </c>
      <c r="K17" s="2">
        <v>7722</v>
      </c>
      <c r="M17" s="7">
        <f t="shared" si="2"/>
        <v>14</v>
      </c>
      <c r="N17" s="26" t="s">
        <v>61</v>
      </c>
      <c r="O17" s="27">
        <v>8502</v>
      </c>
      <c r="P17" s="2">
        <v>8008</v>
      </c>
      <c r="Q17" s="2">
        <v>7566</v>
      </c>
    </row>
    <row r="18" spans="1:17">
      <c r="A18" s="7">
        <f t="shared" si="0"/>
        <v>15</v>
      </c>
      <c r="B18" s="26" t="s">
        <v>56</v>
      </c>
      <c r="C18" s="27">
        <v>8890</v>
      </c>
      <c r="D18" s="2">
        <v>7936</v>
      </c>
      <c r="E18" s="2">
        <v>7214</v>
      </c>
      <c r="G18" s="7">
        <f t="shared" si="1"/>
        <v>15</v>
      </c>
      <c r="H18" s="26" t="s">
        <v>9</v>
      </c>
      <c r="I18" s="27">
        <v>9185</v>
      </c>
      <c r="J18" s="2">
        <v>7807</v>
      </c>
      <c r="K18" s="2">
        <v>6950</v>
      </c>
      <c r="M18" s="7">
        <f t="shared" si="2"/>
        <v>15</v>
      </c>
      <c r="N18" s="26" t="s">
        <v>17</v>
      </c>
      <c r="O18" s="27">
        <v>8327</v>
      </c>
      <c r="P18" s="2">
        <v>8177</v>
      </c>
      <c r="Q18" s="2">
        <v>8100</v>
      </c>
    </row>
    <row r="19" spans="1:17">
      <c r="A19" s="7">
        <f t="shared" si="0"/>
        <v>16</v>
      </c>
      <c r="B19" s="26" t="s">
        <v>59</v>
      </c>
      <c r="C19" s="27">
        <v>7644</v>
      </c>
      <c r="D19" s="2">
        <v>7384</v>
      </c>
      <c r="E19" s="2">
        <v>7150</v>
      </c>
      <c r="G19" s="7">
        <f t="shared" si="1"/>
        <v>16</v>
      </c>
      <c r="H19" s="26" t="s">
        <v>48</v>
      </c>
      <c r="I19" s="27">
        <v>9620</v>
      </c>
      <c r="J19" s="2">
        <v>7800</v>
      </c>
      <c r="K19" s="2">
        <v>7020</v>
      </c>
      <c r="M19" s="7">
        <f t="shared" si="2"/>
        <v>16</v>
      </c>
      <c r="N19" s="26" t="s">
        <v>54</v>
      </c>
      <c r="O19" s="27">
        <v>8164</v>
      </c>
      <c r="P19" s="2">
        <v>7930</v>
      </c>
      <c r="Q19" s="2">
        <v>7722</v>
      </c>
    </row>
    <row r="20" spans="1:17">
      <c r="A20" s="7">
        <f t="shared" si="0"/>
        <v>17</v>
      </c>
      <c r="B20" s="26" t="s">
        <v>48</v>
      </c>
      <c r="C20" s="27">
        <v>9620</v>
      </c>
      <c r="D20" s="2">
        <v>7800</v>
      </c>
      <c r="E20" s="2">
        <v>7020</v>
      </c>
      <c r="G20" s="7">
        <f t="shared" si="1"/>
        <v>17</v>
      </c>
      <c r="H20" s="26" t="s">
        <v>47</v>
      </c>
      <c r="I20" s="27">
        <v>7636</v>
      </c>
      <c r="J20" s="2">
        <v>7428</v>
      </c>
      <c r="K20" s="2">
        <v>7220</v>
      </c>
      <c r="M20" s="7">
        <f t="shared" si="2"/>
        <v>17</v>
      </c>
      <c r="N20" s="26" t="s">
        <v>59</v>
      </c>
      <c r="O20" s="27">
        <v>7644</v>
      </c>
      <c r="P20" s="2">
        <v>7384</v>
      </c>
      <c r="Q20" s="2">
        <v>7150</v>
      </c>
    </row>
    <row r="21" spans="1:17">
      <c r="A21" s="7">
        <f t="shared" si="0"/>
        <v>18</v>
      </c>
      <c r="B21" s="26" t="s">
        <v>9</v>
      </c>
      <c r="C21" s="27">
        <v>9185</v>
      </c>
      <c r="D21" s="2">
        <v>7807</v>
      </c>
      <c r="E21" s="2">
        <v>6950</v>
      </c>
      <c r="G21" s="7">
        <f t="shared" si="1"/>
        <v>18</v>
      </c>
      <c r="H21" s="26" t="s">
        <v>59</v>
      </c>
      <c r="I21" s="27">
        <v>7644</v>
      </c>
      <c r="J21" s="2">
        <v>7384</v>
      </c>
      <c r="K21" s="2">
        <v>7150</v>
      </c>
      <c r="M21" s="7">
        <f t="shared" si="2"/>
        <v>18</v>
      </c>
      <c r="N21" s="26" t="s">
        <v>47</v>
      </c>
      <c r="O21" s="27">
        <v>7636</v>
      </c>
      <c r="P21" s="2">
        <v>7428</v>
      </c>
      <c r="Q21" s="2">
        <v>7220</v>
      </c>
    </row>
    <row r="22" spans="1:17">
      <c r="A22" s="7">
        <f t="shared" si="0"/>
        <v>19</v>
      </c>
      <c r="B22" s="26" t="s">
        <v>11</v>
      </c>
      <c r="C22" s="27">
        <v>6970</v>
      </c>
      <c r="D22" s="2">
        <v>6690</v>
      </c>
      <c r="E22" s="2">
        <v>6410</v>
      </c>
      <c r="G22" s="7">
        <f t="shared" si="1"/>
        <v>19</v>
      </c>
      <c r="H22" s="26" t="s">
        <v>11</v>
      </c>
      <c r="I22" s="27">
        <v>6970</v>
      </c>
      <c r="J22" s="2">
        <v>6690</v>
      </c>
      <c r="K22" s="2">
        <v>6410</v>
      </c>
      <c r="M22" s="7">
        <f t="shared" si="2"/>
        <v>19</v>
      </c>
      <c r="N22" s="26" t="s">
        <v>57</v>
      </c>
      <c r="O22" s="27">
        <v>7325</v>
      </c>
      <c r="P22" s="2">
        <v>6467</v>
      </c>
      <c r="Q22" s="2">
        <v>6000</v>
      </c>
    </row>
    <row r="23" spans="1:17">
      <c r="A23" s="7">
        <f t="shared" si="0"/>
        <v>20</v>
      </c>
      <c r="B23" s="26" t="s">
        <v>19</v>
      </c>
      <c r="C23" s="27">
        <v>6336</v>
      </c>
      <c r="D23" s="2">
        <v>6305</v>
      </c>
      <c r="E23" s="2">
        <v>6267</v>
      </c>
      <c r="G23" s="7">
        <f t="shared" si="1"/>
        <v>20</v>
      </c>
      <c r="H23" s="26" t="s">
        <v>57</v>
      </c>
      <c r="I23" s="27">
        <v>7325</v>
      </c>
      <c r="J23" s="2">
        <v>6467</v>
      </c>
      <c r="K23" s="2">
        <v>6000</v>
      </c>
      <c r="M23" s="7">
        <f t="shared" si="2"/>
        <v>20</v>
      </c>
      <c r="N23" s="26" t="s">
        <v>23</v>
      </c>
      <c r="O23" s="27">
        <v>7150</v>
      </c>
      <c r="P23" s="2">
        <v>6292</v>
      </c>
      <c r="Q23" s="2">
        <v>5720</v>
      </c>
    </row>
    <row r="24" spans="1:17">
      <c r="A24" s="7">
        <f t="shared" si="0"/>
        <v>21</v>
      </c>
      <c r="B24" s="26" t="s">
        <v>2</v>
      </c>
      <c r="C24" s="27">
        <v>6648</v>
      </c>
      <c r="D24" s="2">
        <v>6388</v>
      </c>
      <c r="E24" s="2">
        <v>6206</v>
      </c>
      <c r="G24" s="7">
        <f t="shared" si="1"/>
        <v>21</v>
      </c>
      <c r="H24" s="26" t="s">
        <v>2</v>
      </c>
      <c r="I24" s="27">
        <v>6648</v>
      </c>
      <c r="J24" s="2">
        <v>6388</v>
      </c>
      <c r="K24" s="2">
        <v>6206</v>
      </c>
      <c r="M24" s="7">
        <f t="shared" si="2"/>
        <v>21</v>
      </c>
      <c r="N24" s="26" t="s">
        <v>11</v>
      </c>
      <c r="O24" s="27">
        <v>6970</v>
      </c>
      <c r="P24" s="2">
        <v>6690</v>
      </c>
      <c r="Q24" s="2">
        <v>6410</v>
      </c>
    </row>
    <row r="25" spans="1:17">
      <c r="A25" s="7">
        <f t="shared" si="0"/>
        <v>22</v>
      </c>
      <c r="B25" s="26" t="s">
        <v>57</v>
      </c>
      <c r="C25" s="27">
        <v>7325</v>
      </c>
      <c r="D25" s="2">
        <v>6467</v>
      </c>
      <c r="E25" s="2">
        <v>6000</v>
      </c>
      <c r="G25" s="7">
        <f t="shared" si="1"/>
        <v>22</v>
      </c>
      <c r="H25" s="26" t="s">
        <v>19</v>
      </c>
      <c r="I25" s="27">
        <v>6336</v>
      </c>
      <c r="J25" s="2">
        <v>6305</v>
      </c>
      <c r="K25" s="2">
        <v>6267</v>
      </c>
      <c r="M25" s="7">
        <f t="shared" si="2"/>
        <v>22</v>
      </c>
      <c r="N25" s="26" t="s">
        <v>3</v>
      </c>
      <c r="O25" s="27">
        <v>6916</v>
      </c>
      <c r="P25" s="2">
        <v>5668</v>
      </c>
      <c r="Q25" s="2">
        <v>5435</v>
      </c>
    </row>
    <row r="26" spans="1:17">
      <c r="A26" s="7">
        <f t="shared" si="0"/>
        <v>23</v>
      </c>
      <c r="B26" s="26" t="s">
        <v>23</v>
      </c>
      <c r="C26" s="27">
        <v>7150</v>
      </c>
      <c r="D26" s="2">
        <v>6292</v>
      </c>
      <c r="E26" s="2">
        <v>5720</v>
      </c>
      <c r="G26" s="7">
        <f t="shared" si="1"/>
        <v>23</v>
      </c>
      <c r="H26" s="26" t="s">
        <v>23</v>
      </c>
      <c r="I26" s="27">
        <v>7150</v>
      </c>
      <c r="J26" s="2">
        <v>6292</v>
      </c>
      <c r="K26" s="2">
        <v>5720</v>
      </c>
      <c r="M26" s="7">
        <f t="shared" si="2"/>
        <v>23</v>
      </c>
      <c r="N26" s="26" t="s">
        <v>2</v>
      </c>
      <c r="O26" s="27">
        <v>6648</v>
      </c>
      <c r="P26" s="2">
        <v>6388</v>
      </c>
      <c r="Q26" s="2">
        <v>6206</v>
      </c>
    </row>
    <row r="27" spans="1:17">
      <c r="A27" s="7">
        <f t="shared" si="0"/>
        <v>24</v>
      </c>
      <c r="B27" s="26" t="s">
        <v>3</v>
      </c>
      <c r="C27" s="27">
        <v>6916</v>
      </c>
      <c r="D27" s="2">
        <v>5668</v>
      </c>
      <c r="E27" s="2">
        <v>5435</v>
      </c>
      <c r="G27" s="7">
        <f t="shared" si="1"/>
        <v>24</v>
      </c>
      <c r="H27" s="26" t="s">
        <v>6</v>
      </c>
      <c r="I27" s="27">
        <v>6240</v>
      </c>
      <c r="J27" s="2">
        <v>5720</v>
      </c>
      <c r="K27" s="2">
        <v>5200</v>
      </c>
      <c r="M27" s="7">
        <f t="shared" si="2"/>
        <v>24</v>
      </c>
      <c r="N27" s="26" t="s">
        <v>7</v>
      </c>
      <c r="O27" s="27">
        <v>6379</v>
      </c>
      <c r="P27" s="2">
        <v>5449</v>
      </c>
      <c r="Q27" s="2">
        <v>4873</v>
      </c>
    </row>
    <row r="28" spans="1:17">
      <c r="A28" s="7">
        <f t="shared" si="0"/>
        <v>25</v>
      </c>
      <c r="B28" s="26" t="s">
        <v>16</v>
      </c>
      <c r="C28" s="27">
        <v>5746</v>
      </c>
      <c r="D28" s="2">
        <v>5486</v>
      </c>
      <c r="E28" s="2">
        <v>5226</v>
      </c>
      <c r="G28" s="7">
        <f t="shared" si="1"/>
        <v>25</v>
      </c>
      <c r="H28" s="26" t="s">
        <v>3</v>
      </c>
      <c r="I28" s="27">
        <v>6916</v>
      </c>
      <c r="J28" s="2">
        <v>5668</v>
      </c>
      <c r="K28" s="2">
        <v>5435</v>
      </c>
      <c r="M28" s="7">
        <f t="shared" si="2"/>
        <v>25</v>
      </c>
      <c r="N28" s="26" t="s">
        <v>19</v>
      </c>
      <c r="O28" s="27">
        <v>6336</v>
      </c>
      <c r="P28" s="2">
        <v>6305</v>
      </c>
      <c r="Q28" s="2">
        <v>6267</v>
      </c>
    </row>
    <row r="29" spans="1:17">
      <c r="A29" s="7">
        <f t="shared" si="0"/>
        <v>26</v>
      </c>
      <c r="B29" s="26" t="s">
        <v>6</v>
      </c>
      <c r="C29" s="27">
        <v>6240</v>
      </c>
      <c r="D29" s="2">
        <v>5720</v>
      </c>
      <c r="E29" s="2">
        <v>5200</v>
      </c>
      <c r="G29" s="7">
        <f t="shared" si="1"/>
        <v>26</v>
      </c>
      <c r="H29" s="26" t="s">
        <v>16</v>
      </c>
      <c r="I29" s="27">
        <v>5746</v>
      </c>
      <c r="J29" s="2">
        <v>5486</v>
      </c>
      <c r="K29" s="2">
        <v>5226</v>
      </c>
      <c r="M29" s="7">
        <f t="shared" si="2"/>
        <v>26</v>
      </c>
      <c r="N29" s="26" t="s">
        <v>6</v>
      </c>
      <c r="O29" s="27">
        <v>6240</v>
      </c>
      <c r="P29" s="2">
        <v>5720</v>
      </c>
      <c r="Q29" s="2">
        <v>5200</v>
      </c>
    </row>
    <row r="30" spans="1:17">
      <c r="A30" s="7">
        <f t="shared" si="0"/>
        <v>27</v>
      </c>
      <c r="B30" s="26" t="s">
        <v>7</v>
      </c>
      <c r="C30" s="27">
        <v>6379</v>
      </c>
      <c r="D30" s="2">
        <v>5449</v>
      </c>
      <c r="E30" s="2">
        <v>4873</v>
      </c>
      <c r="G30" s="7">
        <f t="shared" si="1"/>
        <v>27</v>
      </c>
      <c r="H30" s="26" t="s">
        <v>7</v>
      </c>
      <c r="I30" s="27">
        <v>6379</v>
      </c>
      <c r="J30" s="2">
        <v>5449</v>
      </c>
      <c r="K30" s="2">
        <v>4873</v>
      </c>
      <c r="M30" s="7">
        <f t="shared" si="2"/>
        <v>27</v>
      </c>
      <c r="N30" s="26" t="s">
        <v>55</v>
      </c>
      <c r="O30" s="27">
        <v>5850</v>
      </c>
      <c r="P30" s="2">
        <v>4550</v>
      </c>
      <c r="Q30" s="2">
        <v>3900</v>
      </c>
    </row>
    <row r="31" spans="1:17">
      <c r="A31" s="7">
        <f t="shared" si="0"/>
        <v>28</v>
      </c>
      <c r="B31" s="26" t="s">
        <v>60</v>
      </c>
      <c r="C31" s="27">
        <v>4881</v>
      </c>
      <c r="D31" s="2">
        <v>4842</v>
      </c>
      <c r="E31" s="2">
        <v>4748</v>
      </c>
      <c r="G31" s="7">
        <f t="shared" si="1"/>
        <v>28</v>
      </c>
      <c r="H31" s="26" t="s">
        <v>60</v>
      </c>
      <c r="I31" s="27">
        <v>4881</v>
      </c>
      <c r="J31" s="2">
        <v>4842</v>
      </c>
      <c r="K31" s="2">
        <v>4748</v>
      </c>
      <c r="M31" s="7">
        <f t="shared" si="2"/>
        <v>28</v>
      </c>
      <c r="N31" s="26" t="s">
        <v>16</v>
      </c>
      <c r="O31" s="27">
        <v>5746</v>
      </c>
      <c r="P31" s="2">
        <v>5486</v>
      </c>
      <c r="Q31" s="2">
        <v>5226</v>
      </c>
    </row>
    <row r="32" spans="1:17">
      <c r="A32" s="7">
        <f t="shared" si="0"/>
        <v>29</v>
      </c>
      <c r="B32" s="26" t="s">
        <v>51</v>
      </c>
      <c r="C32" s="27">
        <v>4966</v>
      </c>
      <c r="D32" s="2">
        <v>4706</v>
      </c>
      <c r="E32" s="2">
        <v>4420</v>
      </c>
      <c r="G32" s="7">
        <f t="shared" si="1"/>
        <v>29</v>
      </c>
      <c r="H32" s="26" t="s">
        <v>51</v>
      </c>
      <c r="I32" s="27">
        <v>4966</v>
      </c>
      <c r="J32" s="2">
        <v>4706</v>
      </c>
      <c r="K32" s="2">
        <v>4420</v>
      </c>
      <c r="M32" s="7">
        <f t="shared" si="2"/>
        <v>29</v>
      </c>
      <c r="N32" s="26" t="s">
        <v>51</v>
      </c>
      <c r="O32" s="27">
        <v>4966</v>
      </c>
      <c r="P32" s="2">
        <v>4706</v>
      </c>
      <c r="Q32" s="2">
        <v>4420</v>
      </c>
    </row>
    <row r="33" spans="1:17">
      <c r="A33" s="7">
        <f t="shared" si="0"/>
        <v>30</v>
      </c>
      <c r="B33" s="26" t="s">
        <v>50</v>
      </c>
      <c r="C33" s="27">
        <v>4944</v>
      </c>
      <c r="D33" s="2">
        <v>4421</v>
      </c>
      <c r="E33" s="2">
        <v>4030</v>
      </c>
      <c r="G33" s="7">
        <f t="shared" si="1"/>
        <v>30</v>
      </c>
      <c r="H33" s="26" t="s">
        <v>55</v>
      </c>
      <c r="I33" s="27">
        <v>5850</v>
      </c>
      <c r="J33" s="2">
        <v>4550</v>
      </c>
      <c r="K33" s="2">
        <v>3900</v>
      </c>
      <c r="M33" s="7">
        <f t="shared" si="2"/>
        <v>30</v>
      </c>
      <c r="N33" s="26" t="s">
        <v>50</v>
      </c>
      <c r="O33" s="27">
        <v>4944</v>
      </c>
      <c r="P33" s="2">
        <v>4421</v>
      </c>
      <c r="Q33" s="2">
        <v>4030</v>
      </c>
    </row>
    <row r="34" spans="1:17">
      <c r="A34" s="7">
        <f t="shared" si="0"/>
        <v>31</v>
      </c>
      <c r="B34" s="26" t="s">
        <v>55</v>
      </c>
      <c r="C34" s="27">
        <v>5850</v>
      </c>
      <c r="D34" s="2">
        <v>4550</v>
      </c>
      <c r="E34" s="2">
        <v>3900</v>
      </c>
      <c r="G34" s="7">
        <f t="shared" si="1"/>
        <v>31</v>
      </c>
      <c r="H34" s="26" t="s">
        <v>50</v>
      </c>
      <c r="I34" s="27">
        <v>4944</v>
      </c>
      <c r="J34" s="2">
        <v>4421</v>
      </c>
      <c r="K34" s="2">
        <v>4030</v>
      </c>
      <c r="M34" s="7">
        <f t="shared" si="2"/>
        <v>31</v>
      </c>
      <c r="N34" s="26" t="s">
        <v>60</v>
      </c>
      <c r="O34" s="27">
        <v>4881</v>
      </c>
      <c r="P34" s="2">
        <v>4842</v>
      </c>
      <c r="Q34" s="2">
        <v>4748</v>
      </c>
    </row>
    <row r="35" spans="1:17">
      <c r="A35" s="7"/>
      <c r="B35" s="26" t="s">
        <v>65</v>
      </c>
      <c r="C35" s="28">
        <v>11830</v>
      </c>
      <c r="D35" s="16">
        <v>10764</v>
      </c>
      <c r="E35" s="16">
        <v>9724</v>
      </c>
      <c r="F35" s="25"/>
      <c r="G35" s="7"/>
      <c r="H35" s="26" t="s">
        <v>65</v>
      </c>
      <c r="I35" s="28">
        <v>11830</v>
      </c>
      <c r="J35" s="16">
        <v>10764</v>
      </c>
      <c r="K35" s="16">
        <v>9724</v>
      </c>
      <c r="M35" s="7"/>
      <c r="N35" s="26" t="s">
        <v>65</v>
      </c>
      <c r="O35" s="28">
        <v>11830</v>
      </c>
      <c r="P35" s="16">
        <v>10764</v>
      </c>
      <c r="Q35" s="16">
        <v>9724</v>
      </c>
    </row>
    <row r="36" spans="1:17">
      <c r="A36" s="7"/>
      <c r="B36" s="26" t="s">
        <v>62</v>
      </c>
      <c r="C36" s="28">
        <v>4881</v>
      </c>
      <c r="D36" s="16">
        <v>4421</v>
      </c>
      <c r="E36" s="16">
        <v>3900</v>
      </c>
      <c r="F36" s="25"/>
      <c r="G36" s="7"/>
      <c r="H36" s="26" t="s">
        <v>62</v>
      </c>
      <c r="I36" s="28">
        <v>4881</v>
      </c>
      <c r="J36" s="16">
        <v>4421</v>
      </c>
      <c r="K36" s="16">
        <v>3900</v>
      </c>
      <c r="M36" s="7"/>
      <c r="N36" s="26" t="s">
        <v>62</v>
      </c>
      <c r="O36" s="28">
        <v>4881</v>
      </c>
      <c r="P36" s="16">
        <v>4421</v>
      </c>
      <c r="Q36" s="16">
        <v>3900</v>
      </c>
    </row>
    <row r="37" spans="1:17">
      <c r="A37" s="7"/>
      <c r="B37" s="26" t="s">
        <v>63</v>
      </c>
      <c r="C37" s="28">
        <v>7929</v>
      </c>
      <c r="D37" s="16">
        <v>7266</v>
      </c>
      <c r="E37" s="16">
        <v>6786</v>
      </c>
      <c r="F37" s="25"/>
      <c r="G37" s="7"/>
      <c r="H37" s="26" t="s">
        <v>63</v>
      </c>
      <c r="I37" s="28">
        <v>7929</v>
      </c>
      <c r="J37" s="16">
        <v>7266</v>
      </c>
      <c r="K37" s="16">
        <v>6786</v>
      </c>
      <c r="M37" s="7"/>
      <c r="N37" s="26" t="s">
        <v>63</v>
      </c>
      <c r="O37" s="28">
        <v>7929</v>
      </c>
      <c r="P37" s="16">
        <v>7266</v>
      </c>
      <c r="Q37" s="16">
        <v>6786</v>
      </c>
    </row>
    <row r="38" spans="1:17">
      <c r="A38" s="41"/>
      <c r="B38" s="34"/>
      <c r="C38" s="36"/>
      <c r="D38" s="35"/>
      <c r="E38" s="37"/>
      <c r="G38" s="43"/>
      <c r="H38" s="34"/>
      <c r="I38" s="36"/>
      <c r="J38" s="35"/>
      <c r="K38" s="37"/>
      <c r="M38" s="43"/>
      <c r="N38" s="34"/>
      <c r="O38" s="36"/>
      <c r="P38" s="35"/>
      <c r="Q38" s="37"/>
    </row>
  </sheetData>
  <sortState ref="M4:Q34">
    <sortCondition descending="1" ref="O4:O34"/>
  </sortState>
  <mergeCells count="6">
    <mergeCell ref="A1:E1"/>
    <mergeCell ref="C2:E2"/>
    <mergeCell ref="G1:K1"/>
    <mergeCell ref="I2:K2"/>
    <mergeCell ref="M1:Q1"/>
    <mergeCell ref="O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 October 2016</vt:lpstr>
      <vt:lpstr>all states summary</vt:lpstr>
      <vt:lpstr>April 2016</vt:lpstr>
      <vt:lpstr>October 2016</vt:lpstr>
      <vt:lpstr>'summary October 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Shashikant Patil</dc:creator>
  <cp:lastModifiedBy>shashikantp</cp:lastModifiedBy>
  <cp:lastPrinted>2016-11-24T10:59:12Z</cp:lastPrinted>
  <dcterms:created xsi:type="dcterms:W3CDTF">2014-03-06T04:10:22Z</dcterms:created>
  <dcterms:modified xsi:type="dcterms:W3CDTF">2017-01-02T05:35:45Z</dcterms:modified>
</cp:coreProperties>
</file>